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30" windowWidth="7680" windowHeight="8565" tabRatio="929" firstSheet="22" activeTab="36"/>
  </bookViews>
  <sheets>
    <sheet name="CONTROL INT 02-17 (2)" sheetId="1" state="hidden" r:id="rId1"/>
    <sheet name="ORIGEN Y APLICACION TODO" sheetId="2" r:id="rId2"/>
    <sheet name="ORIGEN Y APLIC RECURSOS ESP." sheetId="3" state="hidden" r:id="rId3"/>
    <sheet name="INGRESOS" sheetId="4" r:id="rId4"/>
    <sheet name="DETALLE GENERAL DE EGRESOS" sheetId="5" r:id="rId5"/>
    <sheet name="PROG I" sheetId="6" r:id="rId6"/>
    <sheet name="PROGRAMA I" sheetId="7" r:id="rId7"/>
    <sheet name="CONTROL INT I" sheetId="8" r:id="rId8"/>
    <sheet name="CONTROL INT AUDI" sheetId="9" state="hidden" r:id="rId9"/>
    <sheet name="CONTROL INT I AUD" sheetId="10" r:id="rId10"/>
    <sheet name="PROG II" sheetId="11" r:id="rId11"/>
    <sheet name="PROGRAMA II" sheetId="12" r:id="rId12"/>
    <sheet name="CONTROL INT 02-01" sheetId="13" state="hidden" r:id="rId13"/>
    <sheet name="CONTROL INT 02-02" sheetId="14" r:id="rId14"/>
    <sheet name="CONTROL INT 02-03" sheetId="15" state="hidden" r:id="rId15"/>
    <sheet name="CONTROL INT 02-04" sheetId="16" state="hidden" r:id="rId16"/>
    <sheet name="CONTROL INT 02-05" sheetId="17" state="hidden" r:id="rId17"/>
    <sheet name="CONTROL INT 02-07" sheetId="18" state="hidden" r:id="rId18"/>
    <sheet name="CONTROL INT 02-09" sheetId="19" r:id="rId19"/>
    <sheet name="CONTROL INT 02-10" sheetId="20" state="hidden" r:id="rId20"/>
    <sheet name="CONTROL INT 02-15 LIMPIEZA" sheetId="21" state="hidden" r:id="rId21"/>
    <sheet name="CONTROL INT 02-15 ADM" sheetId="22" state="hidden" r:id="rId22"/>
    <sheet name="CONTROL INT 02-15" sheetId="23" r:id="rId23"/>
    <sheet name="CONTROL INT 02-16" sheetId="24" r:id="rId24"/>
    <sheet name="CONTROL INT 02-17" sheetId="25" r:id="rId25"/>
    <sheet name="CONTROL INT 02-18" sheetId="26" state="hidden" r:id="rId26"/>
    <sheet name="CONTROL INT 23" sheetId="27" state="hidden" r:id="rId27"/>
    <sheet name="CONTROL 02-25" sheetId="28" state="hidden" r:id="rId28"/>
    <sheet name="CONTROL 02-26" sheetId="29" state="hidden" r:id="rId29"/>
    <sheet name="CONTROL INT 02-27" sheetId="30" state="hidden" r:id="rId30"/>
    <sheet name="CONTROL INT 02-28" sheetId="31" state="hidden" r:id="rId31"/>
    <sheet name="CONTROL INT 02-31" sheetId="32" state="hidden" r:id="rId32"/>
    <sheet name="CONTROL INT 02-25" sheetId="33" r:id="rId33"/>
    <sheet name="CONTROL INT 02-26" sheetId="34" r:id="rId34"/>
    <sheet name="PROG III" sheetId="35" r:id="rId35"/>
    <sheet name="PROGRAMA III" sheetId="36" r:id="rId36"/>
    <sheet name="CONTROL INT III" sheetId="37" r:id="rId37"/>
  </sheets>
  <definedNames>
    <definedName name="_xlnm._FilterDatabase" localSheetId="1" hidden="1">'ORIGEN Y APLICACION TODO'!$A$7:$H$8</definedName>
    <definedName name="_Hlt57099193" localSheetId="3">'INGRESOS'!#REF!</definedName>
    <definedName name="_Hlt57099201" localSheetId="3">'INGRESOS'!#REF!</definedName>
    <definedName name="_Hlt57100460" localSheetId="3">'INGRESOS'!#REF!</definedName>
    <definedName name="_Hlt57100462" localSheetId="3">'INGRESOS'!#REF!</definedName>
    <definedName name="_Hlt57100464" localSheetId="3">'INGRESOS'!#REF!</definedName>
    <definedName name="_Hlt57100472" localSheetId="3">'INGRESOS'!#REF!</definedName>
    <definedName name="_Hlt57100478" localSheetId="3">'INGRESOS'!#REF!</definedName>
    <definedName name="_xlnm.Print_Area" localSheetId="24">'CONTROL INT 02-17'!$A$1:$F$61</definedName>
    <definedName name="_xlnm.Print_Area" localSheetId="0">'CONTROL INT 02-17 (2)'!$A$1:$F$68</definedName>
    <definedName name="_xlnm.Print_Titles" localSheetId="27">'CONTROL 02-25'!$1:$9</definedName>
    <definedName name="_xlnm.Print_Titles" localSheetId="28">'CONTROL 02-26'!$1:$10</definedName>
    <definedName name="_xlnm.Print_Titles" localSheetId="12">'CONTROL INT 02-01'!$1:$10</definedName>
    <definedName name="_xlnm.Print_Titles" localSheetId="13">'CONTROL INT 02-02'!$1:$9</definedName>
    <definedName name="_xlnm.Print_Titles" localSheetId="14">'CONTROL INT 02-03'!$1:$10</definedName>
    <definedName name="_xlnm.Print_Titles" localSheetId="15">'CONTROL INT 02-04'!$1:$10</definedName>
    <definedName name="_xlnm.Print_Titles" localSheetId="16">'CONTROL INT 02-05'!$1:$10</definedName>
    <definedName name="_xlnm.Print_Titles" localSheetId="17">'CONTROL INT 02-07'!$1:$10</definedName>
    <definedName name="_xlnm.Print_Titles" localSheetId="19">'CONTROL INT 02-10'!$1:$10</definedName>
    <definedName name="_xlnm.Print_Titles" localSheetId="22">'CONTROL INT 02-15'!$1:$7</definedName>
    <definedName name="_xlnm.Print_Titles" localSheetId="21">'CONTROL INT 02-15 ADM'!$1:$10</definedName>
    <definedName name="_xlnm.Print_Titles" localSheetId="20">'CONTROL INT 02-15 LIMPIEZA'!$1:$10</definedName>
    <definedName name="_xlnm.Print_Titles" localSheetId="23">'CONTROL INT 02-16'!$1:$7</definedName>
    <definedName name="_xlnm.Print_Titles" localSheetId="24">'CONTROL INT 02-17'!$1:$30</definedName>
    <definedName name="_xlnm.Print_Titles" localSheetId="0">'CONTROL INT 02-17 (2)'!$1:$33</definedName>
    <definedName name="_xlnm.Print_Titles" localSheetId="25">'CONTROL INT 02-18'!$1:$10</definedName>
    <definedName name="_xlnm.Print_Titles" localSheetId="32">'CONTROL INT 02-25'!$1:$7</definedName>
    <definedName name="_xlnm.Print_Titles" localSheetId="29">'CONTROL INT 02-27'!$1:$10</definedName>
    <definedName name="_xlnm.Print_Titles" localSheetId="30">'CONTROL INT 02-28'!$1:$10</definedName>
    <definedName name="_xlnm.Print_Titles" localSheetId="31">'CONTROL INT 02-31'!$1:$10</definedName>
    <definedName name="_xlnm.Print_Titles" localSheetId="26">'CONTROL INT 23'!$1:$10</definedName>
    <definedName name="_xlnm.Print_Titles" localSheetId="8">'CONTROL INT AUDI'!$1:$11</definedName>
    <definedName name="_xlnm.Print_Titles" localSheetId="7">'CONTROL INT I'!$1:$6</definedName>
    <definedName name="_xlnm.Print_Titles" localSheetId="36">'CONTROL INT III'!$1:$8</definedName>
    <definedName name="_xlnm.Print_Titles" localSheetId="3">'INGRESOS'!$1:$6</definedName>
    <definedName name="_xlnm.Print_Titles" localSheetId="2">'ORIGEN Y APLIC RECURSOS ESP.'!$1:$8</definedName>
    <definedName name="_xlnm.Print_Titles" localSheetId="1">'ORIGEN Y APLICACION TODO'!$1:$8</definedName>
  </definedNames>
  <calcPr fullCalcOnLoad="1"/>
</workbook>
</file>

<file path=xl/comments13.xml><?xml version="1.0" encoding="utf-8"?>
<comments xmlns="http://schemas.openxmlformats.org/spreadsheetml/2006/main">
  <authors>
    <author>vgarcia</author>
  </authors>
  <commentList>
    <comment ref="G12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14.xml><?xml version="1.0" encoding="utf-8"?>
<comments xmlns="http://schemas.openxmlformats.org/spreadsheetml/2006/main">
  <authors>
    <author>Autor</author>
  </authors>
  <commentList>
    <comment ref="E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cierre tecnico</t>
        </r>
      </text>
    </comment>
    <comment ref="E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publicacion plan de gestion integral r.s</t>
        </r>
      </text>
    </comment>
    <comment ref="E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brochuurs campañas de concientizacion</t>
        </r>
      </text>
    </comment>
    <comment ref="E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cra de juego de llantas para camion nuevo</t>
        </r>
      </text>
    </comment>
    <comment ref="E2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atividades de limpieza Rio Viscoyol</t>
        </r>
      </text>
    </comment>
    <comment ref="E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compra de camion para actividades de reciclaje y basura</t>
        </r>
      </text>
    </comment>
  </commentList>
</comments>
</file>

<file path=xl/comments15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sociales, seguros</t>
        </r>
      </text>
    </comment>
  </commentList>
</comments>
</file>

<file path=xl/comments16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17.xml><?xml version="1.0" encoding="utf-8"?>
<comments xmlns="http://schemas.openxmlformats.org/spreadsheetml/2006/main">
  <authors>
    <author>vgarcia</author>
  </authors>
  <commentLis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</commentList>
</comments>
</file>

<file path=xl/comments18.xml><?xml version="1.0" encoding="utf-8"?>
<comments xmlns="http://schemas.openxmlformats.org/spreadsheetml/2006/main">
  <authors>
    <author>vgarcia</author>
  </authors>
  <commentList>
    <comment ref="G10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19.xml><?xml version="1.0" encoding="utf-8"?>
<comments xmlns="http://schemas.openxmlformats.org/spreadsheetml/2006/main">
  <authors>
    <author>ATF</author>
    <author>CMDCobano</author>
  </authors>
  <commentList>
    <comment ref="E58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derecho elefonico
</t>
        </r>
      </text>
    </comment>
    <comment ref="E64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Instalación de llavines, servicio de cerrajeria, instaacion de alarmas, reparacion de persinas, </t>
        </r>
      </text>
    </comment>
    <comment ref="E71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compra de aceites para maquinas de chapiar, torito, pinturas todo uso, toner </t>
        </r>
      </text>
    </comment>
    <comment ref="E73" authorId="1">
      <text>
        <r>
          <rPr>
            <b/>
            <sz val="9"/>
            <rFont val="Tahoma"/>
            <family val="2"/>
          </rPr>
          <t>CMDCobano:</t>
        </r>
        <r>
          <rPr>
            <sz val="9"/>
            <rFont val="Tahoma"/>
            <family val="2"/>
          </rPr>
          <t xml:space="preserve">
compra de jordomex para ventanas de oficina</t>
        </r>
      </text>
    </comment>
    <comment ref="E74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bombillos todo tipo canchas de futbol, cable electrico, de red, caja de breaker, caja telefono, lámpara, plafon, regleta, toma corriente, varilla para tierra conduit, bateria UPS</t>
        </r>
      </text>
    </comment>
    <comment ref="E75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ventanas</t>
        </r>
      </text>
    </comment>
    <comment ref="E77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infladores varios, 3 bomba para fumigar</t>
        </r>
      </text>
    </comment>
    <comment ref="E79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lapicero, borrador, lapiz, calculadora, corrector lapicero, engrapadora, goma, grapa, marcador para pizarra, perforadora, porta clip, saca grapas, tijeras, sellos</t>
        </r>
      </text>
    </comment>
    <comment ref="E80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Papel, calcomanias adhesivas, cuaderno, carpetas, folder, sobre manila, sobre carta con o sin membrete, </t>
        </r>
      </text>
    </comment>
    <comment ref="E81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compra de uniformes, camisas de presentacion, banderas, chalecos, persianas, mallas para marcos futbol o bolleybal</t>
        </r>
      </text>
    </comment>
    <comment ref="E82" authorId="1">
      <text>
        <r>
          <rPr>
            <b/>
            <sz val="9"/>
            <rFont val="Tahoma"/>
            <family val="2"/>
          </rPr>
          <t>CMDCobano:</t>
        </r>
        <r>
          <rPr>
            <sz val="9"/>
            <rFont val="Tahoma"/>
            <family val="2"/>
          </rPr>
          <t xml:space="preserve">
cloro, desinfectante, escobas, jabon de manos, jabon en polvo</t>
        </r>
      </text>
    </comment>
    <comment ref="E83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 Compra de hieleras para equipos que representen la zona,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compra de balones,  </t>
        </r>
      </text>
    </comment>
    <comment ref="E86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compra de telefono</t>
        </r>
      </text>
    </comment>
    <comment ref="E87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compra de 2 escritorio, 2 silla de oficina, 3 sillas de espera, archivadores 2,  mesa para impresora, aire acondicionado</t>
        </r>
      </text>
    </comment>
    <comment ref="E88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impresora de tonner, </t>
        </r>
      </text>
    </comment>
    <comment ref="E89" authorId="1">
      <text>
        <r>
          <rPr>
            <b/>
            <sz val="9"/>
            <rFont val="Tahoma"/>
            <family val="2"/>
          </rPr>
          <t>CMDCobano:</t>
        </r>
        <r>
          <rPr>
            <sz val="9"/>
            <rFont val="Tahoma"/>
            <family val="2"/>
          </rPr>
          <t xml:space="preserve">
butacas moviles</t>
        </r>
      </text>
    </comment>
    <comment ref="E90" authorId="0">
      <text>
        <r>
          <rPr>
            <b/>
            <sz val="9"/>
            <rFont val="Tahoma"/>
            <family val="2"/>
          </rPr>
          <t>ATF:</t>
        </r>
        <r>
          <rPr>
            <sz val="9"/>
            <rFont val="Tahoma"/>
            <family val="2"/>
          </rPr>
          <t xml:space="preserve">
chapiadoras 4 RUEDAS (3), motoguadaña 350
</t>
        </r>
      </text>
    </comment>
    <comment ref="E92" authorId="1">
      <text>
        <r>
          <rPr>
            <b/>
            <sz val="9"/>
            <rFont val="Tahoma"/>
            <family val="2"/>
          </rPr>
          <t>CMDCobano:</t>
        </r>
        <r>
          <rPr>
            <sz val="9"/>
            <rFont val="Tahoma"/>
            <family val="2"/>
          </rPr>
          <t xml:space="preserve">
contratacion de Mano de Obra para mejoras de oficinas</t>
        </r>
      </text>
    </comment>
  </commentList>
</comments>
</file>

<file path=xl/comments2.xml><?xml version="1.0" encoding="utf-8"?>
<comments xmlns="http://schemas.openxmlformats.org/spreadsheetml/2006/main">
  <authors>
    <author>Flor de Mar?a Alfaro</author>
    <author>Tita y Tio</author>
  </authors>
  <commentList>
    <comment ref="A6" authorId="0">
      <text>
        <r>
          <rPr>
            <b/>
            <sz val="10"/>
            <rFont val="Tahoma"/>
            <family val="2"/>
          </rPr>
          <t xml:space="preserve">DATOS UTILIZADOS UNICAMENTE COMO EJEMPLO.
</t>
        </r>
      </text>
    </comment>
    <comment ref="A7" authorId="0">
      <text>
        <r>
          <rPr>
            <sz val="8"/>
            <rFont val="Tahoma"/>
            <family val="2"/>
          </rPr>
          <t>Código asignado al ingreso en el clasificador de ingresos del sector público, así como el código asignado a las cuentas personalizadas en el Sistema Integrado de Presupuesto Público de la CGR.  Como por ejemplo: Servicio de recolección de basura 
1.3.1.2.05.04.1.0.000</t>
        </r>
      </text>
    </comment>
    <comment ref="B7" authorId="0">
      <text>
        <r>
          <rPr>
            <b/>
            <sz val="8"/>
            <rFont val="Tahoma"/>
            <family val="2"/>
          </rPr>
          <t>Debe incluirse el nombre del ingreso específico o parcialmente específico.  Ejemplo: Impuesto de bienes inmuebles, Ley 7729. Servicio recolección de basura. Servicio de aseo de vías. Alquiler milla marítima.  Patente de Licores, etc.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sz val="8"/>
            <rFont val="Tahoma"/>
            <family val="2"/>
          </rPr>
          <t xml:space="preserve">Monto presupuestado en el PO-2006
</t>
        </r>
      </text>
    </comment>
    <comment ref="D8" authorId="1">
      <text>
        <r>
          <rPr>
            <sz val="8"/>
            <rFont val="Tahoma"/>
            <family val="2"/>
          </rPr>
          <t>PROGRAMA:
I-II-III-IV</t>
        </r>
      </text>
    </comment>
    <comment ref="E8" authorId="1">
      <text>
        <r>
          <rPr>
            <sz val="10"/>
            <rFont val="Tahoma"/>
            <family val="2"/>
          </rPr>
          <t>ACTIVIDAD (PROGRAMA I) / SERVICIO (PROGRAMA II) / GRUPO (PROGRAMAS III Y IV)</t>
        </r>
      </text>
    </comment>
    <comment ref="F8" authorId="1">
      <text>
        <r>
          <rPr>
            <sz val="10"/>
            <rFont val="Tahoma"/>
            <family val="2"/>
          </rPr>
          <t>PROYECTO (PROGRAMAS III Y IV)</t>
        </r>
      </text>
    </comment>
  </commentList>
</comments>
</file>

<file path=xl/comments20.xml><?xml version="1.0" encoding="utf-8"?>
<comments xmlns="http://schemas.openxmlformats.org/spreadsheetml/2006/main">
  <authors>
    <author>vgarcia</author>
  </authors>
  <commentList>
    <comment ref="G10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21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22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24.xml><?xml version="1.0" encoding="utf-8"?>
<comments xmlns="http://schemas.openxmlformats.org/spreadsheetml/2006/main">
  <authors>
    <author>Autor</author>
  </authors>
  <commentList>
    <comment ref="E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cierre tecnico</t>
        </r>
      </text>
    </comment>
  </commentList>
</comments>
</file>

<file path=xl/comments26.xml><?xml version="1.0" encoding="utf-8"?>
<comments xmlns="http://schemas.openxmlformats.org/spreadsheetml/2006/main">
  <authors>
    <author>vgarcia</author>
  </authors>
  <commentList>
    <comment ref="G12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
</t>
        </r>
      </text>
    </comment>
  </commentList>
</comments>
</file>

<file path=xl/comments27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3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29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3.xml><?xml version="1.0" encoding="utf-8"?>
<comments xmlns="http://schemas.openxmlformats.org/spreadsheetml/2006/main">
  <authors>
    <author>Flor de Mar?a Alfaro</author>
    <author>Tita y Tio</author>
  </authors>
  <commentList>
    <comment ref="A6" authorId="0">
      <text>
        <r>
          <rPr>
            <b/>
            <sz val="10"/>
            <rFont val="Tahoma"/>
            <family val="2"/>
          </rPr>
          <t xml:space="preserve">DATOS UTILIZADOS UNICAMENTE COMO EJEMPLO.
</t>
        </r>
      </text>
    </comment>
    <comment ref="A7" authorId="0">
      <text>
        <r>
          <rPr>
            <sz val="8"/>
            <rFont val="Tahoma"/>
            <family val="2"/>
          </rPr>
          <t>Código asignado al ingreso en el clasificador de ingresos del sector público, así como el código asignado a las cuentas personalizadas en el Sistema Integrado de Presupuesto Público de la CGR.  Como por ejemplo: Servicio de recolección de basura 
1.3.1.2.05.04.1.0.000</t>
        </r>
      </text>
    </comment>
    <comment ref="B7" authorId="0">
      <text>
        <r>
          <rPr>
            <b/>
            <sz val="8"/>
            <rFont val="Tahoma"/>
            <family val="2"/>
          </rPr>
          <t>Debe incluirse el nombre del ingreso específico o parcialmente específico.  Ejemplo: Impuesto de bienes inmuebles, Ley 7729. Servicio recolección de basura. Servicio de aseo de vías. Alquiler milla marítima.  Patente de Licores, etc.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sz val="8"/>
            <rFont val="Tahoma"/>
            <family val="2"/>
          </rPr>
          <t xml:space="preserve">Monto presupuestado en el PO-2006
</t>
        </r>
      </text>
    </comment>
    <comment ref="D8" authorId="1">
      <text>
        <r>
          <rPr>
            <sz val="8"/>
            <rFont val="Tahoma"/>
            <family val="2"/>
          </rPr>
          <t>PROGRAMA:
I-II-III-IV</t>
        </r>
      </text>
    </comment>
    <comment ref="E8" authorId="1">
      <text>
        <r>
          <rPr>
            <sz val="10"/>
            <rFont val="Tahoma"/>
            <family val="2"/>
          </rPr>
          <t>ACTIVIDAD (PROGRAMA I) / SERVICIO (PROGRAMA II) / GRUPO (PROGRAMAS III Y IV)</t>
        </r>
      </text>
    </comment>
    <comment ref="F8" authorId="1">
      <text>
        <r>
          <rPr>
            <sz val="10"/>
            <rFont val="Tahoma"/>
            <family val="2"/>
          </rPr>
          <t>PROYECTO (PROGRAMAS III Y IV)</t>
        </r>
      </text>
    </comment>
  </commentList>
</comments>
</file>

<file path=xl/comments30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
</t>
        </r>
      </text>
    </comment>
    <comment ref="G14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32.xml><?xml version="1.0" encoding="utf-8"?>
<comments xmlns="http://schemas.openxmlformats.org/spreadsheetml/2006/main">
  <authors>
    <author>vgarcia</author>
  </authors>
  <commentList>
    <comment ref="G20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el cálculo de aguinaldo, cargas sociales y seguros</t>
        </r>
      </text>
    </comment>
  </commentList>
</comments>
</file>

<file path=xl/comments33.xml><?xml version="1.0" encoding="utf-8"?>
<comments xmlns="http://schemas.openxmlformats.org/spreadsheetml/2006/main">
  <authors>
    <author>Autor</author>
  </authors>
  <commentList>
    <comment ref="E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publicacion plan de gestion integral r.s</t>
        </r>
      </text>
    </comment>
    <comment ref="E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brochuurs campañas de concientizacion</t>
        </r>
      </text>
    </comment>
    <comment ref="E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atividades de limpieza Rio Viscoyol</t>
        </r>
      </text>
    </comment>
    <comment ref="E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compra de toldos</t>
        </r>
      </text>
    </comment>
  </commentList>
</comments>
</file>

<file path=xl/comments8.xml><?xml version="1.0" encoding="utf-8"?>
<comments xmlns="http://schemas.openxmlformats.org/spreadsheetml/2006/main">
  <authors>
    <author>vgarcia</author>
  </authors>
  <commentList>
    <comment ref="G7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RELACION DE PUESTOS TOTAL</t>
        </r>
      </text>
    </comment>
  </commentList>
</comments>
</file>

<file path=xl/comments9.xml><?xml version="1.0" encoding="utf-8"?>
<comments xmlns="http://schemas.openxmlformats.org/spreadsheetml/2006/main">
  <authors>
    <author>vgarcia</author>
  </authors>
  <commentList>
    <comment ref="G11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relación de puestos</t>
        </r>
      </text>
    </comment>
    <comment ref="G15" authorId="0">
      <text>
        <r>
          <rPr>
            <b/>
            <sz val="8"/>
            <rFont val="Tahoma"/>
            <family val="2"/>
          </rPr>
          <t>vgarcia:</t>
        </r>
        <r>
          <rPr>
            <sz val="8"/>
            <rFont val="Tahoma"/>
            <family val="2"/>
          </rPr>
          <t xml:space="preserve">
base para cálculo de aguinaldo, cs 
</t>
        </r>
      </text>
    </comment>
  </commentList>
</comments>
</file>

<file path=xl/sharedStrings.xml><?xml version="1.0" encoding="utf-8"?>
<sst xmlns="http://schemas.openxmlformats.org/spreadsheetml/2006/main" count="4417" uniqueCount="723">
  <si>
    <t>3.3.0.0.00.00.0.0.000</t>
  </si>
  <si>
    <t>RECURSOS DE VIGENCIAS ANTERIORES</t>
  </si>
  <si>
    <t>3.3.1.0.00.00.0.0.000</t>
  </si>
  <si>
    <t>SUPERÁVIT LIBRE</t>
  </si>
  <si>
    <t>3.3.2.0.00.00.0.0.000</t>
  </si>
  <si>
    <t>SUPERÁVIT ESPECIFICO</t>
  </si>
  <si>
    <t>6.02.02</t>
  </si>
  <si>
    <t>6.01.02.03</t>
  </si>
  <si>
    <t>1.09</t>
  </si>
  <si>
    <t>1.09.99</t>
  </si>
  <si>
    <t xml:space="preserve"> IMPUESTOS</t>
  </si>
  <si>
    <t>Otros impuestos</t>
  </si>
  <si>
    <t>IMPUESTOS</t>
  </si>
  <si>
    <t>PROGRAMA IV</t>
  </si>
  <si>
    <t xml:space="preserve">        CODIGO                                                                                                                                 A S I G N A C I O N</t>
  </si>
  <si>
    <t>Materiales y productos Minerales y Asfálticos</t>
  </si>
  <si>
    <t>Materiales y productos plásticos</t>
  </si>
  <si>
    <t>5.02</t>
  </si>
  <si>
    <t>CONSTRUCCIONES, ADICIONES Y MEJORAS</t>
  </si>
  <si>
    <t>6.01</t>
  </si>
  <si>
    <t>SERVICIO 02-01 ASEO DE VIAS Y SITIOS PUBLICOS</t>
  </si>
  <si>
    <t>SERVICIO 02-02 RECOLECCION DE BASURA</t>
  </si>
  <si>
    <t>IV</t>
  </si>
  <si>
    <t>SERVICIO 02-03 CAMINOS Y CALLES</t>
  </si>
  <si>
    <t>SERVICIO 02-04 CEMENTERIOS</t>
  </si>
  <si>
    <t>Mantenimiento y reparación de Maquinaria y equipo de producción</t>
  </si>
  <si>
    <t>MATERIALES Y PRODUCTOS DE USO EN LA CONSTRUCCION Y MANTENIMIENTO</t>
  </si>
  <si>
    <t>SERVICIO 02-05 PARQUES Y OBRAS DE ORNATO</t>
  </si>
  <si>
    <t>SERVICIO 02-07 MERCADOS, PLAZAS Y FERIAS</t>
  </si>
  <si>
    <t>SERVICIO 02-09 EDUCATIVOS, CULTURALES Y DEPORTIVOS</t>
  </si>
  <si>
    <t>Mantenimiento y reparación de Maquinaria y equpo de producción</t>
  </si>
  <si>
    <t>Otros productos químcos</t>
  </si>
  <si>
    <t>.</t>
  </si>
  <si>
    <t>Mantenimiento y reparación de equipo de Cómputo</t>
  </si>
  <si>
    <t>Materiales y productos eléctricos, telefonicos y de computo</t>
  </si>
  <si>
    <t>SERVICIO 02-10 SERVICIOS SOCIALES Y COMPLEMENTARIOS</t>
  </si>
  <si>
    <t>SERVICIO 02-16 DEPOSITO Y TRATAMIENTO DE BASURA</t>
  </si>
  <si>
    <t>SERVICIO 02-17 MANTENIMIENTO DE EDIFICOS</t>
  </si>
  <si>
    <t>SERVICIO 02-18 REPARACIONES MENORES DE MAQUINARIA Y EQUIPO</t>
  </si>
  <si>
    <t>SERVICIO 02-23 SEGURIDAD Y VIGILANCIA EN LA COMUNIDAD</t>
  </si>
  <si>
    <t>SERVICIO 02-25 PROTECCION DEL MEDIO AMBIENTE</t>
  </si>
  <si>
    <t>SERVICIO 02-26 DESARROLLO URBANO</t>
  </si>
  <si>
    <t>SERVICIO 02-27 DIRECCION DE SERVICIO Y MANTENIMIENTO</t>
  </si>
  <si>
    <t>SERVICIO 02-28 ATENCION DE EMERGENCIAS CANTONALES</t>
  </si>
  <si>
    <t>S</t>
  </si>
  <si>
    <t>CLASIFICACION DEL GASTO</t>
  </si>
  <si>
    <t>Contribución patronal al Seguro de Pensiones de la Caja Costarricense de Seguro Social</t>
  </si>
  <si>
    <t>Aporte patronal Fondo de Capitalización Laboral</t>
  </si>
  <si>
    <t>Aporte patronal al Regimen Obligatorio de Pensiones Complementarias</t>
  </si>
  <si>
    <t>Contribución patronal al seguro de pensiones de la Caja Costarricense de Seguro Social</t>
  </si>
  <si>
    <t>Fondo de Patentes de licores</t>
  </si>
  <si>
    <t>9.02.02</t>
  </si>
  <si>
    <t>SUMAS SIN ASIGNACION PRESUPUESTARIA</t>
  </si>
  <si>
    <t>SUMAS CON DESTINO ESPECIFICO SIN ASIGNACIONES PRESUPUESTARIA</t>
  </si>
  <si>
    <t>9.02.01</t>
  </si>
  <si>
    <t>Sumas libres sin asignacion presupuestaria</t>
  </si>
  <si>
    <t>Fondo de Patentes</t>
  </si>
  <si>
    <t>SUMAS CON DESTINO ESPECIFICO SIN ASIGNACION PRESUPUESTARIA</t>
  </si>
  <si>
    <t>9.02.</t>
  </si>
  <si>
    <t>MAQUINARIA , EQUIPO Y MOBILIARIO</t>
  </si>
  <si>
    <t>9.02.02.07</t>
  </si>
  <si>
    <t>7.01.02</t>
  </si>
  <si>
    <t>Transferencias de capital de órganos desconcentrados</t>
  </si>
  <si>
    <t>1.08.05</t>
  </si>
  <si>
    <t>Mantenimiento y reparación de equipo de transporte</t>
  </si>
  <si>
    <t>Otros servicios de gestion y apoyo</t>
  </si>
  <si>
    <t>SERVICIOS COMERCIALES Y SOCIALES</t>
  </si>
  <si>
    <t>Otros materiales y productos de uso en la construccion</t>
  </si>
  <si>
    <t>Transporte dentro del pais</t>
  </si>
  <si>
    <t>Mantenimiento y reparacion de maquinaria y equipo para la producción</t>
  </si>
  <si>
    <t>Combustibles y lubricantes</t>
  </si>
  <si>
    <t>Otros productos quimicos</t>
  </si>
  <si>
    <t>2.01.02</t>
  </si>
  <si>
    <t>Productos farmaceúticos y medicinales</t>
  </si>
  <si>
    <t>2.99.02</t>
  </si>
  <si>
    <t>Materiales y productos electricos</t>
  </si>
  <si>
    <t>Fondo Servicios Especiales</t>
  </si>
  <si>
    <t>DIRECCION Y ADMINISTRACION GENERAL</t>
  </si>
  <si>
    <t>Mantenimiento y reparación de maquinaria y equipo para la producción</t>
  </si>
  <si>
    <t>Actividades protocolarias y sociales</t>
  </si>
  <si>
    <t>Otros Servicios de gestión y apoyo</t>
  </si>
  <si>
    <t xml:space="preserve">Servicios   de Ingenieria </t>
  </si>
  <si>
    <t>Restriccion al ejercicio liberal</t>
  </si>
  <si>
    <t>Respuesto y accesorios</t>
  </si>
  <si>
    <t>Otros, utiles materiales y suministros</t>
  </si>
  <si>
    <t>Utiles y materiales y limpieza</t>
  </si>
  <si>
    <t>Materiales y productos electricos, telefonicos y de computo</t>
  </si>
  <si>
    <t>Uitles  y materiales de limpieza</t>
  </si>
  <si>
    <t>no alcanza</t>
  </si>
  <si>
    <t>listo</t>
  </si>
  <si>
    <t>17</t>
  </si>
  <si>
    <t>Equipo sanitario de laboratorio e investigación</t>
  </si>
  <si>
    <t>2.02.</t>
  </si>
  <si>
    <t xml:space="preserve">MANTENIMIENTO Y REPARACION </t>
  </si>
  <si>
    <t>RECURSOS LIBRES</t>
  </si>
  <si>
    <t>Servicios Jurídicos</t>
  </si>
  <si>
    <t>MONTO</t>
  </si>
  <si>
    <t>ALQUILERES</t>
  </si>
  <si>
    <t>TRANSFERENCIAS CORRIENTES</t>
  </si>
  <si>
    <t>TRANSFERENCIAS DE CAPITAL</t>
  </si>
  <si>
    <t>SECCION DE EGRESOS</t>
  </si>
  <si>
    <t>DETALLE GENERAL DEL OBJETO DEL GASTO</t>
  </si>
  <si>
    <t>EGRESOS TOTALES</t>
  </si>
  <si>
    <t>REMUNERACIONES</t>
  </si>
  <si>
    <t xml:space="preserve">SERVICIOS </t>
  </si>
  <si>
    <t>MATERIALES Y SUMINISTROS</t>
  </si>
  <si>
    <t>ACTIVOS FINANCIEROS</t>
  </si>
  <si>
    <t>BIENES DURADEROS</t>
  </si>
  <si>
    <t>CUENTAS ESPECIALES</t>
  </si>
  <si>
    <t>DETALLE DEL OBJETO DEL GASTO PROGRAMA I</t>
  </si>
  <si>
    <t>EGRESOS PROGRAMA I</t>
  </si>
  <si>
    <t>DETALLE DEL OBJETO DEL GASTO PROGRAMA II</t>
  </si>
  <si>
    <t>EGRESOS PROGRAMA II</t>
  </si>
  <si>
    <t>DETALLE DEL OBJETO DEL GASTO PROGRAMA III</t>
  </si>
  <si>
    <t>EGRESOS PROGRAMA III</t>
  </si>
  <si>
    <t>1.3.1.2.05.04.1.0.000</t>
  </si>
  <si>
    <t>MUNICIPALIDAD DE PUNTARENAS</t>
  </si>
  <si>
    <t>1.1.9.1.02.00.0.0.000</t>
  </si>
  <si>
    <t xml:space="preserve">2.99.03 </t>
  </si>
  <si>
    <t>P</t>
  </si>
  <si>
    <t>G</t>
  </si>
  <si>
    <t>PARCIAL</t>
  </si>
  <si>
    <t>TOTAL</t>
  </si>
  <si>
    <t>Suplencias</t>
  </si>
  <si>
    <t>Servicios Especiales</t>
  </si>
  <si>
    <t>Recargo de funciones</t>
  </si>
  <si>
    <t>Salario Escolar</t>
  </si>
  <si>
    <t>Prestaciones legales</t>
  </si>
  <si>
    <t>Juntas de Educ. (10% Bienes Inmuebles)</t>
  </si>
  <si>
    <t>Consejo Nl. De Rehab. Y Educación Especial</t>
  </si>
  <si>
    <t>Junta de Educación de Punts Inc. E Art. 15, Ley 5582</t>
  </si>
  <si>
    <t>Kindergartens de Punts Inc. G Art. 15 Ley 5582</t>
  </si>
  <si>
    <t>Junta Adm. Liceo de Chacarita Inc. L, ley 6630 25-09-91 Gaceta No. 184</t>
  </si>
  <si>
    <t>Junta de Educación de Chacarita, Fray Casiano, Barrio 20 de Noviembre y José R. Orlich Zamora, Norma General 142 ley 6700-82 del 25-9-81 Gaceta No. 184 Inc. M ley 5582</t>
  </si>
  <si>
    <t>SERVICIO DE RECOLECCIÓN DE BASURA</t>
  </si>
  <si>
    <t xml:space="preserve">        CODIGO                                                                                                                                                 A S I G N A C I O N</t>
  </si>
  <si>
    <t>Junta Adm. Esc. Enseñanza Especial de Punts, que se invertirà en la construcción de aulas, bibliotecas, comedor, compra de uniformes, útiles escolares, transporte de estudiantes y gastos inherentes al cumplimiento de sus funciones Ley 6975 del 3-12-84 que reformò Ley 5582 Inc. N</t>
  </si>
  <si>
    <t xml:space="preserve">SERVICIO 02-31  APORTE   EN ESPECIE  PARA  SERVICIOS  Y PROTECCION  COMUNITARIOS </t>
  </si>
  <si>
    <t>Comitè Cantonal de Dep. y Recreación de Puntarenas</t>
  </si>
  <si>
    <t>Aporte al Municipal Punts F.C. Ley 5582 Art. 15, Inciso J 50%</t>
  </si>
  <si>
    <t>Junta Adm. Registro Nacional (3% I.B.I)</t>
  </si>
  <si>
    <t>Aporte Org. Normalización técnica (IBI) 1%</t>
  </si>
  <si>
    <t xml:space="preserve">Aporte Consejo Nac. Reh. Y Educac. </t>
  </si>
  <si>
    <t>Especial :7600 (5)</t>
  </si>
  <si>
    <t xml:space="preserve">Aporte Comisión Nal. Biodiversidad </t>
  </si>
  <si>
    <t>79</t>
  </si>
  <si>
    <t>Ley No.7788 70% aporte Fondo Parques Nacionales</t>
  </si>
  <si>
    <t>Ley 7788 10% aporte CONAGEBIO</t>
  </si>
  <si>
    <t>DEUDA PUBLICA</t>
  </si>
  <si>
    <t xml:space="preserve">Intereses deuda interna </t>
  </si>
  <si>
    <t xml:space="preserve">Amortización deuda interna </t>
  </si>
  <si>
    <t>ASIGNACIONES GLOBALES</t>
  </si>
  <si>
    <t>Fondo Ley 5582</t>
  </si>
  <si>
    <t>Fondo Ley 7866 (Patentes Municipales)</t>
  </si>
  <si>
    <t>6.02.99</t>
  </si>
  <si>
    <t>Otras  Traferencias   a Personas</t>
  </si>
  <si>
    <t>TOTAL PROGRAMA I</t>
  </si>
  <si>
    <t>SERVICIOS</t>
  </si>
  <si>
    <t>01</t>
  </si>
  <si>
    <t>0.01.01</t>
  </si>
  <si>
    <t xml:space="preserve">Sueldos para cargos fijos </t>
  </si>
  <si>
    <t>0.01.02</t>
  </si>
  <si>
    <t>Jornales</t>
  </si>
  <si>
    <t>0.01.03</t>
  </si>
  <si>
    <t>0.01.05</t>
  </si>
  <si>
    <t>PRESUPUESTO ORDINARIO 2015</t>
  </si>
  <si>
    <t>PRESUPUESTO 2015</t>
  </si>
  <si>
    <t>PRESUPUESTO  2015</t>
  </si>
  <si>
    <t>PRESUPUESTO  AJUSTADO  2015</t>
  </si>
  <si>
    <t>REMUNERACIONES EVENTUALES</t>
  </si>
  <si>
    <t>0.02.01</t>
  </si>
  <si>
    <t>0.02.02</t>
  </si>
  <si>
    <t>0.02.05</t>
  </si>
  <si>
    <t xml:space="preserve">Dietas </t>
  </si>
  <si>
    <t>Tiempo extraordinario</t>
  </si>
  <si>
    <t>03</t>
  </si>
  <si>
    <t>INCENTIVOS SALARIALES</t>
  </si>
  <si>
    <t>0.03.03</t>
  </si>
  <si>
    <t>Decimotercer mes</t>
  </si>
  <si>
    <t>0.03.04</t>
  </si>
  <si>
    <t>0.03.99</t>
  </si>
  <si>
    <t>Otros incentivos salariales</t>
  </si>
  <si>
    <t>04</t>
  </si>
  <si>
    <t>CONTRIBUCIONES PATRONALES AL DESARROLLO Y LA SEGURIDAD SOCIAL</t>
  </si>
  <si>
    <t>0.04.01</t>
  </si>
  <si>
    <t>Contribución patronal al Seguro de Salud de la Caja Costarricense de Seguro Social</t>
  </si>
  <si>
    <t>0.04.05</t>
  </si>
  <si>
    <t>Servicio de  agua  y alcantarillado</t>
  </si>
  <si>
    <t xml:space="preserve">Servicio  de  energia electrica </t>
  </si>
  <si>
    <t>Contribución patronal al Banco Popular y de Desarrollo Comunal</t>
  </si>
  <si>
    <t>05</t>
  </si>
  <si>
    <t>CONTRIBUCIONES PATRONALES A FONDOS DE PENSIONES Y OTROS FONDOS DE CAPITALIZACIÓN</t>
  </si>
  <si>
    <t>0.05.01</t>
  </si>
  <si>
    <t xml:space="preserve">Contribución patronal al seguro de pensiones de la Caja Costarricense del Seguro Social </t>
  </si>
  <si>
    <t>0.05.02</t>
  </si>
  <si>
    <t>Aporte patronal al Régimen Obligatorio de pensiones complementarias</t>
  </si>
  <si>
    <t>0.05.03</t>
  </si>
  <si>
    <t>Aporte patonal al Fondo de Capitalización laboral</t>
  </si>
  <si>
    <t>99</t>
  </si>
  <si>
    <t>REMUNERACIONES DIVERSAS</t>
  </si>
  <si>
    <t>0.99.99</t>
  </si>
  <si>
    <t>Otras remuneraciones</t>
  </si>
  <si>
    <t>1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</si>
  <si>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</si>
  <si>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</si>
  <si>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</si>
  <si>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</si>
  <si>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</si>
  <si>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</si>
  <si>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</t>
  </si>
  <si>
    <t>SERVICIOS BASICOS</t>
  </si>
  <si>
    <t>1.02.01</t>
  </si>
  <si>
    <t>Servicio de agua y alcantarillado</t>
  </si>
  <si>
    <t>1.02.02</t>
  </si>
  <si>
    <t>Servicio de energía eléctrica</t>
  </si>
  <si>
    <t>Impresión y Encuadernación</t>
  </si>
  <si>
    <t>Mantenimiento y reparación de equipo cómputo y sistemas</t>
  </si>
  <si>
    <t>MANTENIMIENTO Y REPARACIÓN</t>
  </si>
  <si>
    <t>4</t>
  </si>
  <si>
    <t>Materiales y productos Metálicos</t>
  </si>
  <si>
    <t>1.02.03</t>
  </si>
  <si>
    <t>Servicio de correo</t>
  </si>
  <si>
    <t>1.02.99</t>
  </si>
  <si>
    <t>1.02.04</t>
  </si>
  <si>
    <t>Servicio de telecomunicaciones</t>
  </si>
  <si>
    <t>Otros servicios básicos</t>
  </si>
  <si>
    <t>1.03</t>
  </si>
  <si>
    <t>SERVICIOS COMERCIALES Y FINANCIEROS</t>
  </si>
  <si>
    <t>1.03.01</t>
  </si>
  <si>
    <t>Información</t>
  </si>
  <si>
    <t>Publicidad y propaganda</t>
  </si>
  <si>
    <t>1.03.02</t>
  </si>
  <si>
    <t>1.03.03</t>
  </si>
  <si>
    <t>Impresión, encuadernación y otros</t>
  </si>
  <si>
    <t>1.03.06</t>
  </si>
  <si>
    <t>Comisiones y gastos por servicios financieros y comerciales</t>
  </si>
  <si>
    <t>1.04</t>
  </si>
  <si>
    <t>SERVICIOS DE GESTION Y APOYO</t>
  </si>
  <si>
    <t>Servicios jurídicos</t>
  </si>
  <si>
    <t>1.04.02</t>
  </si>
  <si>
    <t>1.04.03</t>
  </si>
  <si>
    <t>Servicios de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</si>
  <si>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</si>
  <si>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</si>
  <si>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</si>
  <si>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</si>
  <si>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</si>
  <si>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</si>
  <si>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</si>
  <si>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</si>
  <si>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</si>
  <si>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</si>
  <si>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</si>
  <si>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</si>
  <si>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</si>
  <si>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</si>
  <si>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1.06</t>
  </si>
  <si>
    <t>SEGUROS, REASEGUROS Y OTRAS OBLIGACIONES</t>
  </si>
  <si>
    <t>1.06.01</t>
  </si>
  <si>
    <t>Seguros</t>
  </si>
  <si>
    <t>1.06.02</t>
  </si>
  <si>
    <t>Reaseguros</t>
  </si>
  <si>
    <t>1.07</t>
  </si>
  <si>
    <t>CAPACITACION Y PROTOCOLO</t>
  </si>
  <si>
    <t>1.07.01</t>
  </si>
  <si>
    <t>Actividades de capacitación</t>
  </si>
  <si>
    <t>1.07.02</t>
  </si>
  <si>
    <t>Actividades protocolarios y sociales</t>
  </si>
  <si>
    <t>1.07.03</t>
  </si>
  <si>
    <t>Gastos de representación institucional</t>
  </si>
  <si>
    <t>1.08</t>
  </si>
  <si>
    <t>MANTENIMIENTO Y REPARACION</t>
  </si>
  <si>
    <t>1.08.01</t>
  </si>
  <si>
    <t>Mantenimiento de edificios y locales</t>
  </si>
  <si>
    <t>1.08.02</t>
  </si>
  <si>
    <t>Mantenimiento de vías de comunicación</t>
  </si>
  <si>
    <t>1.08.03</t>
  </si>
  <si>
    <t>Mantenimiento de instalaciones y otras obras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</si>
  <si>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</si>
  <si>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</si>
  <si>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</si>
  <si>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</si>
  <si>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</si>
  <si>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</si>
  <si>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</si>
  <si>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</si>
  <si>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</si>
  <si>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</si>
  <si>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</si>
  <si>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</si>
  <si>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</si>
  <si>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</si>
  <si>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2</t>
  </si>
  <si>
    <t>2.01</t>
  </si>
  <si>
    <t>PRODUCTOS QUIMICOS Y CONEXOS</t>
  </si>
  <si>
    <t>2.01.01</t>
  </si>
  <si>
    <t>Fondo de mejoramiento de mercado</t>
  </si>
  <si>
    <t>Combustible y lubricantes</t>
  </si>
  <si>
    <t>Tintas, pinturas y diluyentes</t>
  </si>
  <si>
    <t>2.01.04</t>
  </si>
  <si>
    <t>2.01.99</t>
  </si>
  <si>
    <t>Otros productos químicos</t>
  </si>
  <si>
    <t>2.02</t>
  </si>
  <si>
    <t>SERVICIO 02-15 MEJORAMIENTO DE LA ZONA MARITIMO TERRESTRE (GENERAL)</t>
  </si>
  <si>
    <t>ALIMENTOS Y PRODUCTOS AGROPECUARIOS</t>
  </si>
  <si>
    <t>2.02.02</t>
  </si>
  <si>
    <t>Productos agroforestales</t>
  </si>
  <si>
    <t>2.02.03</t>
  </si>
  <si>
    <t>Alimentos y bebidas</t>
  </si>
  <si>
    <t>2.03</t>
  </si>
  <si>
    <t>MATERIALES Y PRODUCTOS DE USO EN LA CONSTRUCCIÓN Y MANTENIMIENTO</t>
  </si>
  <si>
    <t>2.03.01</t>
  </si>
  <si>
    <t>Materiales y productos metálicos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</si>
  <si>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</si>
  <si>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</si>
  <si>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</si>
  <si>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</si>
  <si>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</si>
  <si>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</si>
  <si>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</si>
  <si>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Yo  Licda. Marilyn Guerrero  cédula de identidad 6-261-530, casada y vecinoa de  LA Guaria San Miguel de Barranca   Puntarenas hago constar que los datos suministrados anteriormente corresponden a las aplicaciones dadas por la Municipalidad a la totalidad de los recursos con origen específico incorporados en el presupuesto ordinario 2014.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</si>
  <si>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</si>
  <si>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</si>
  <si>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</si>
  <si>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</si>
  <si>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</si>
  <si>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</si>
  <si>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</si>
  <si>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</si>
  <si>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</si>
  <si>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</si>
  <si>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UTILES, MATERIALES Y SUMINISTROS DIVERSOS</t>
  </si>
  <si>
    <t>2.99.01</t>
  </si>
  <si>
    <t>2.99.03</t>
  </si>
  <si>
    <t>2.99.04</t>
  </si>
  <si>
    <t>2.99.05</t>
  </si>
  <si>
    <t>2.99.06</t>
  </si>
  <si>
    <t>Utiles y materiales de oficina y cómputo</t>
  </si>
  <si>
    <t>Productos de papel, cartón e impresos</t>
  </si>
  <si>
    <t>Textiles y vestuarios</t>
  </si>
  <si>
    <t>Utiles y materiales de limpieza</t>
  </si>
  <si>
    <t>Utiles y materiales de resguardo y seguridad</t>
  </si>
  <si>
    <t>Otros útiles, materiales y suministros</t>
  </si>
  <si>
    <t>2.99.99</t>
  </si>
  <si>
    <t>3.02</t>
  </si>
  <si>
    <t>INTERESES SOBRE PRESTAMOS</t>
  </si>
  <si>
    <t>3.02.06</t>
  </si>
  <si>
    <t>Intereses sobre préstamos de instituciones públicas financieras</t>
  </si>
  <si>
    <t>5</t>
  </si>
  <si>
    <t>5.01.04</t>
  </si>
  <si>
    <t>Equipo y mobiliario de oficina</t>
  </si>
  <si>
    <t>5.01.05</t>
  </si>
  <si>
    <t>Equipo y programas de cómputo</t>
  </si>
  <si>
    <t>5.01.06</t>
  </si>
  <si>
    <t>Equipo sanitario, de laboratorio e investigación</t>
  </si>
  <si>
    <t>5.01.07</t>
  </si>
  <si>
    <t>Equipo y mobiliario educacional, deportivo y recreativo</t>
  </si>
  <si>
    <t xml:space="preserve">Otras transferencias  a personas </t>
  </si>
  <si>
    <t xml:space="preserve">Otras traferencias  a  personas </t>
  </si>
  <si>
    <t>6.03.99</t>
  </si>
  <si>
    <t xml:space="preserve">Otras prestaciones  a terceras  personas </t>
  </si>
  <si>
    <t xml:space="preserve">Otras prestaciones a terceras  personas </t>
  </si>
  <si>
    <t xml:space="preserve">Otras  prestaciones   a terceras personas </t>
  </si>
  <si>
    <t xml:space="preserve">Otras  prestaciones   a terceras   personas </t>
  </si>
  <si>
    <t xml:space="preserve">Otras prestaciones  a terceras personas </t>
  </si>
  <si>
    <t xml:space="preserve">Otras prestaciones a terceras personas </t>
  </si>
  <si>
    <t xml:space="preserve">Otras Prestaciones  a terceras personas </t>
  </si>
  <si>
    <t xml:space="preserve">SERVICIOS  BASICOS </t>
  </si>
  <si>
    <t>5.01.99</t>
  </si>
  <si>
    <t>Maquinaria y equipo diverso</t>
  </si>
  <si>
    <t>5.99</t>
  </si>
  <si>
    <t>Otros bienes duraderos</t>
  </si>
  <si>
    <t>BIENES DURADEROS Y DIVERSOS</t>
  </si>
  <si>
    <t>5.99.99</t>
  </si>
  <si>
    <t>6</t>
  </si>
  <si>
    <t>TRANSFERENCIAS CORRIENTES AL SECTOR PUBLICO</t>
  </si>
  <si>
    <t>6.01.05</t>
  </si>
  <si>
    <t>HERRAMIENTAS REPUESTOS Y ACCESORIOS</t>
  </si>
  <si>
    <t>Repuestos y Accesorios</t>
  </si>
  <si>
    <t>Servicio de Correo</t>
  </si>
  <si>
    <t>Mantenimiento y reparación de Equipo de Cómputo</t>
  </si>
  <si>
    <t>Transferencias corrientes a empresas públicas financieras</t>
  </si>
  <si>
    <t>6.01.06</t>
  </si>
  <si>
    <t>Transferencias corrientes a instituciones públicas financieras</t>
  </si>
  <si>
    <t>6.02</t>
  </si>
  <si>
    <t>TRANSFERENCIAS CORRIENTES A PERSONAS</t>
  </si>
  <si>
    <t>6.02.01</t>
  </si>
  <si>
    <t>Becas a funcionarios</t>
  </si>
  <si>
    <t>6.03</t>
  </si>
  <si>
    <t>Productos Farmaceuticos y medicinales</t>
  </si>
  <si>
    <t>Productos farmaceuticos y medicinales</t>
  </si>
  <si>
    <t>Jornales ocasionales</t>
  </si>
  <si>
    <t>Productos faramaceuticos y medicinales</t>
  </si>
  <si>
    <t>PRESTACIONES</t>
  </si>
  <si>
    <t>6.03.01</t>
  </si>
  <si>
    <t>6.03.02</t>
  </si>
  <si>
    <t>Pensiones y jubilaciones contributivas</t>
  </si>
  <si>
    <t>5.02.99</t>
  </si>
  <si>
    <t>6.03.04</t>
  </si>
  <si>
    <t>Decimotercer mes de pensiones y jubilaciones</t>
  </si>
  <si>
    <t>6.03.05</t>
  </si>
  <si>
    <t>Cuota patronal de pensiones y jubilaciones, contributivas y no contributivas</t>
  </si>
  <si>
    <t>SERVICIO 02-15 MEJORAMIENTO DE LA ZONA MARITIMO TERRESTRE (adm.)</t>
  </si>
  <si>
    <t>Aporte  Organo Normalizacin Tecnica</t>
  </si>
  <si>
    <t>Servicios Generales</t>
  </si>
  <si>
    <t>Mantenimiento y reparación de equipo y programas de cómputo</t>
  </si>
  <si>
    <t>2.03.</t>
  </si>
  <si>
    <t>7</t>
  </si>
  <si>
    <t>7.01</t>
  </si>
  <si>
    <t>TRANSFERENCIAS DE CAPITAL AL SECTOR PUBLICO</t>
  </si>
  <si>
    <t xml:space="preserve">        CODIGO                                                                                                                             A S I G N A C I O N</t>
  </si>
  <si>
    <t xml:space="preserve">        CODIGO                                                                                                                                     A S I G N A C I O N</t>
  </si>
  <si>
    <t xml:space="preserve">        CODIGO                                                                                                                                A S I G N A C I O N</t>
  </si>
  <si>
    <t xml:space="preserve">        CODIGO                                                                                                                                   A S I G N A C I O N</t>
  </si>
  <si>
    <t xml:space="preserve">        CODIGO                                                                                                                                        A S I G N A C I O N</t>
  </si>
  <si>
    <t xml:space="preserve">Equipo de Transportes </t>
  </si>
  <si>
    <t>Mantenimiento y reparación de equipo de computo</t>
  </si>
  <si>
    <t xml:space="preserve">        CODIGO                                                                                                                                    A S I G N A C I O N</t>
  </si>
  <si>
    <t xml:space="preserve">        CODIGO                                                                                                                               A S I G N A C I O N</t>
  </si>
  <si>
    <t xml:space="preserve">        CODIGO                                                                                                                                      A S I G N A C I O N</t>
  </si>
  <si>
    <t>0</t>
  </si>
  <si>
    <t>TOTAL PROGRAMA III</t>
  </si>
  <si>
    <t xml:space="preserve">        CODIGO                                                                                                                           A S I G N A C I O N</t>
  </si>
  <si>
    <t>Herramientas y Suministros</t>
  </si>
  <si>
    <t xml:space="preserve">        CODIGO                                                                                                                                                         A S I G N A C I O N</t>
  </si>
  <si>
    <t>8</t>
  </si>
  <si>
    <t>AMORTIZACION</t>
  </si>
  <si>
    <t>8.02</t>
  </si>
  <si>
    <t>AMORTIZACION DE PRESTAMOS</t>
  </si>
  <si>
    <t>PROGRAMA II: SERVICIOS</t>
  </si>
  <si>
    <t xml:space="preserve">CLASIFICACION DEL GASTO </t>
  </si>
  <si>
    <t>RECOLECCION DE BASURA</t>
  </si>
  <si>
    <t>CAMINOS Y CALLES</t>
  </si>
  <si>
    <t>0.01</t>
  </si>
  <si>
    <t>REMUNERACIONES BASICAS</t>
  </si>
  <si>
    <t>0.02</t>
  </si>
  <si>
    <t>0.03</t>
  </si>
  <si>
    <t>0.04</t>
  </si>
  <si>
    <t>0.99</t>
  </si>
  <si>
    <t>1.01</t>
  </si>
  <si>
    <t>5.01</t>
  </si>
  <si>
    <t>MAQUINARIA, EQUIPO Y MOBILIARIO</t>
  </si>
  <si>
    <t>CEMENTERIOS</t>
  </si>
  <si>
    <t>EDUCATIVOS, CULTURALES Y DEPORTIVOS</t>
  </si>
  <si>
    <t>SUPERAVIT  ESPECIFICO</t>
  </si>
  <si>
    <t>Utiles y materiales, medíco hospitalarios y de investigación</t>
  </si>
  <si>
    <t>PROGRAMA III</t>
  </si>
  <si>
    <t>0.05</t>
  </si>
  <si>
    <t>3</t>
  </si>
  <si>
    <t>INTERESES Y COMISIONES</t>
  </si>
  <si>
    <t>Jornales Ocasionales</t>
  </si>
  <si>
    <t>2.03.02</t>
  </si>
  <si>
    <t>Materiales y productos minerales y asfalticos</t>
  </si>
  <si>
    <t>Materiales y productos minerales y asfálticos</t>
  </si>
  <si>
    <t>5.01.02</t>
  </si>
  <si>
    <t>Equipo de transporte</t>
  </si>
  <si>
    <t>5.01.03</t>
  </si>
  <si>
    <t>Equipo de comunicación</t>
  </si>
  <si>
    <t>5.01.01</t>
  </si>
  <si>
    <t>Maquinaria y equipo para la producción</t>
  </si>
  <si>
    <t xml:space="preserve">TOTAL </t>
  </si>
  <si>
    <t>CUADRO No. 1</t>
  </si>
  <si>
    <t>DETALLE DE ORIGEN Y APLICACIÓN DE RECURSOS ESPECÍFICOS</t>
  </si>
  <si>
    <t>CODIGO SEGÚN CLASIFICADOR DE INGRESOS</t>
  </si>
  <si>
    <t>INGRESO ESPECÍFICO</t>
  </si>
  <si>
    <t>APLICACIÓN</t>
  </si>
  <si>
    <t>Act/Serv/Grupo</t>
  </si>
  <si>
    <t>I</t>
  </si>
  <si>
    <t>II</t>
  </si>
  <si>
    <t>III</t>
  </si>
  <si>
    <t>09</t>
  </si>
  <si>
    <t>02</t>
  </si>
  <si>
    <t>15</t>
  </si>
  <si>
    <t>1.4.1.3.01.00.0.0.000</t>
  </si>
  <si>
    <t>Firma del funcionario responsable: _______________________________</t>
  </si>
  <si>
    <t>06</t>
  </si>
  <si>
    <t>0.03.01</t>
  </si>
  <si>
    <t>Retribución por años servidos</t>
  </si>
  <si>
    <t>0.03.02</t>
  </si>
  <si>
    <t>Restricción al ejercicio liberal de la profesión</t>
  </si>
  <si>
    <t>PROGRAMA I: AUDITORIA INTERNA</t>
  </si>
  <si>
    <t>9</t>
  </si>
  <si>
    <t>Servicio de Telecomunicaciones</t>
  </si>
  <si>
    <t>Servicios de Telecomunicaciones</t>
  </si>
  <si>
    <t>TOTAL PROGRAMA II</t>
  </si>
  <si>
    <t>Servicio de Agua</t>
  </si>
  <si>
    <t>Servicio de Energía Eléctrica</t>
  </si>
  <si>
    <t>6.01.03</t>
  </si>
  <si>
    <t>6.01.02</t>
  </si>
  <si>
    <t>Transferencias corrientes a órganos desconcentrados</t>
  </si>
  <si>
    <t>Juntas de Educación (10% IBI)</t>
  </si>
  <si>
    <t>Transferencias corrientes a instituciones descentralizadas no empresariales</t>
  </si>
  <si>
    <t>Junta Administrativa del Registro Nacional  (3% IBI)</t>
  </si>
  <si>
    <t>Aporte CONAGEBIO Ley 7788</t>
  </si>
  <si>
    <t>CONTRIBUCIONES PATRONALES AL FONDO DE PENSIONES Y OTROS FONDOS DE CAPITALIZACION</t>
  </si>
  <si>
    <t>1.08.04</t>
  </si>
  <si>
    <t>Mantenimiento y reparación de maquinaria y equipo de producción</t>
  </si>
  <si>
    <t>HERRAMIENTAS, RESPUESTOS Y ACCESORIOS</t>
  </si>
  <si>
    <t>6.02.03</t>
  </si>
  <si>
    <t>Ayudas a funcionarios</t>
  </si>
  <si>
    <t>1.2.1.1.101.000</t>
  </si>
  <si>
    <t>Banco de Costa Rica</t>
  </si>
  <si>
    <t>1.1.1.226.000</t>
  </si>
  <si>
    <t>3.02.03</t>
  </si>
  <si>
    <t>Instituciones públicas desentralizadas no empresariales</t>
  </si>
  <si>
    <t>8.02.03</t>
  </si>
  <si>
    <t>Instituto de Fomento y Asesoría Municipal</t>
  </si>
  <si>
    <t>VIAS DE COMUNICACIÓN</t>
  </si>
  <si>
    <t>25</t>
  </si>
  <si>
    <t>Prog</t>
  </si>
  <si>
    <t>Proy</t>
  </si>
  <si>
    <t>16</t>
  </si>
  <si>
    <t>Aporte patronal al Fondo de Capitalización laboral</t>
  </si>
  <si>
    <t>PROGRAMA I: DIRECCION Y ADMINISTRACION GENERAL</t>
  </si>
  <si>
    <t>PROGRAMA I</t>
  </si>
  <si>
    <t>ADMINISTRACION GENERAL</t>
  </si>
  <si>
    <t>AUDITORIA INTERNA</t>
  </si>
  <si>
    <t>REGISTRO DE DEUDA, FONDOS Y TRANSFERENCIAS</t>
  </si>
  <si>
    <t>CODIGO</t>
  </si>
  <si>
    <t>DESCRIPCION</t>
  </si>
  <si>
    <t>ASIGNACION</t>
  </si>
  <si>
    <t>SERVICIOS COMUNALES</t>
  </si>
  <si>
    <t>PARQUES OBRAS DE ORNATO</t>
  </si>
  <si>
    <t>ACUEDUCTOS</t>
  </si>
  <si>
    <t>Mantenimiento y reparación de equipo de cómputo</t>
  </si>
  <si>
    <t>MEJORAMIENTO EN LA ZONA MARÍTIMO TERRESTRE</t>
  </si>
  <si>
    <t>DEPÓSITO Y TRATAMIENTO DE BASURA</t>
  </si>
  <si>
    <t>MANTENIMIENTO EDIFICIOS</t>
  </si>
  <si>
    <t>Equipo de Comunicación</t>
  </si>
  <si>
    <t>2.99.07</t>
  </si>
  <si>
    <t>Utiles y materiales de cocina y comedor</t>
  </si>
  <si>
    <t>5.01.0</t>
  </si>
  <si>
    <t>DETALLE DEL PROGRAMA III</t>
  </si>
  <si>
    <t>GRUPOS</t>
  </si>
  <si>
    <t>REGISTRO DE LA DEUDA, FONDOS Y TRANSFERENCIAS</t>
  </si>
  <si>
    <t>SECCION DE INGRESOS</t>
  </si>
  <si>
    <t>CÓDIGO</t>
  </si>
  <si>
    <t>DETALLE</t>
  </si>
  <si>
    <t>Porcentaje Relativo</t>
  </si>
  <si>
    <t>INGRESOS TOTALES</t>
  </si>
  <si>
    <t>HERRAMIENTAS , REPUESTOS Y ACCESORIOS</t>
  </si>
  <si>
    <t>1.1.3.2.02.03.0.0.000</t>
  </si>
  <si>
    <t>26</t>
  </si>
  <si>
    <t>Sumas con destino específico sin asignación presupuestaria</t>
  </si>
  <si>
    <t>9.02.02.01</t>
  </si>
  <si>
    <t>1.3.2.2.02.00.0.0.000</t>
  </si>
  <si>
    <t>Otros útiles, materiales y sumnistros</t>
  </si>
  <si>
    <t>Multas varias</t>
  </si>
  <si>
    <t>1.1.9.1.01.00.0.0.000</t>
  </si>
  <si>
    <t>1.3.2.3.03.01.0.0.000</t>
  </si>
  <si>
    <t>CONCEJO MUNICIPAL DISTRITO DE COBANO</t>
  </si>
  <si>
    <t>CONCEJO MUNICIPAL DISTRITO COBANO</t>
  </si>
  <si>
    <t>PRESUPUESTO ORDINARIO AJUSTADO 2015</t>
  </si>
  <si>
    <t>1.03.07</t>
  </si>
  <si>
    <t>PRESUPUESTO AJUSTADO 2015</t>
  </si>
  <si>
    <t>Mantenimiento y reparacion equipo computo</t>
  </si>
  <si>
    <t>9.02</t>
  </si>
  <si>
    <t>CONCEJO MUNICIPAL DE DISTRITO COBANO</t>
  </si>
  <si>
    <t xml:space="preserve">SERVICIO 02-15 MANTENIMIENTO DE LA ZONA MARITIMO TERRESTRE </t>
  </si>
  <si>
    <t>Restriccion al ejercicio laboral</t>
  </si>
  <si>
    <t>Mantenimiento caminos vecinales</t>
  </si>
  <si>
    <t>Materiales y productos asfalticos</t>
  </si>
  <si>
    <t>SUMAS SIN ASIGANACION PRESUPUESTARIO</t>
  </si>
  <si>
    <t>MANTENIMEINTO Y REPARACION</t>
  </si>
  <si>
    <t>Mantenimeinto de vias de comunicación</t>
  </si>
  <si>
    <t>Materiales y productos de plastico</t>
  </si>
  <si>
    <t>MANTENIMIENTO DE VIAS DE COMUNICACIÓN</t>
  </si>
  <si>
    <t>Mantenimiento de vias de comunicación</t>
  </si>
  <si>
    <t>Vias de comunicación terrestre</t>
  </si>
  <si>
    <t>Textiles y vestuario</t>
  </si>
  <si>
    <t xml:space="preserve">DETALLE DE ORIGEN Y APLICACIÓN DE RECURSOS </t>
  </si>
  <si>
    <t>Materiales y productos metalicos</t>
  </si>
  <si>
    <t>Tintas pinturas y diluyentes</t>
  </si>
  <si>
    <t>Servicios juridicos</t>
  </si>
  <si>
    <t>Productos de papel carton e impresos</t>
  </si>
  <si>
    <t>Impuesto 6% Espectaculos públicos</t>
  </si>
  <si>
    <t>Timbre pro parques</t>
  </si>
  <si>
    <t>Concesiones ZMT</t>
  </si>
  <si>
    <t>2.4.1.3.01.00.0.0.000</t>
  </si>
  <si>
    <t>EDUCATIVOS CULTURALES Y DEPORTIVOS</t>
  </si>
  <si>
    <t>i</t>
  </si>
  <si>
    <t>TRANSFERENCIA CORRIENTE FONDO PARQUES</t>
  </si>
  <si>
    <t>TRANSFEREMCIA CORRIENTE CONAGEVIO</t>
  </si>
  <si>
    <t>MEJORAMIENTO ZONA MARITIMO TERRESTRE</t>
  </si>
  <si>
    <t>OTROS FONDOS E INVERSIONES</t>
  </si>
  <si>
    <t>APORTE IFAM LICORES</t>
  </si>
  <si>
    <t>APORTE IFAM IMPUESTO AL RUEDO</t>
  </si>
  <si>
    <t>MANTENIMIENTO VIAS DE COMUNICACIÓN</t>
  </si>
  <si>
    <t>CONCEJO MUNCIPAL DISTRITO COBANO</t>
  </si>
  <si>
    <t>PRESUPUESTO EXTRAORDIANRIO 1-2015</t>
  </si>
  <si>
    <t>Transferencia Junta Adm. Registro Nacional</t>
  </si>
  <si>
    <t>Transferencia Juntas de Educacion</t>
  </si>
  <si>
    <t>Transferencia ONT</t>
  </si>
  <si>
    <t>Fondo impuesto ley IBI</t>
  </si>
  <si>
    <t>40% obras mejoras zonas turisticas</t>
  </si>
  <si>
    <t>40% obras mejoramiento canton</t>
  </si>
  <si>
    <t>Gasto de sanidad</t>
  </si>
  <si>
    <t>Transferencia Conagebio</t>
  </si>
  <si>
    <t>Transferencia fondo de parques</t>
  </si>
  <si>
    <t xml:space="preserve">DEPORTIVOS </t>
  </si>
  <si>
    <t>COMITÉ DISTRITAL DEPORTES</t>
  </si>
  <si>
    <t>Programa II comité deportes</t>
  </si>
  <si>
    <t>1.3.3.1.09.02.0.0.0000</t>
  </si>
  <si>
    <t>Sumas libres sin asigancion presupuestaria</t>
  </si>
  <si>
    <t>MATERIALES Y PRODUCTOS DE CONSTRUCCIONES</t>
  </si>
  <si>
    <t xml:space="preserve">        CODIGO                                                                                                                   A S I G N A C I O N</t>
  </si>
  <si>
    <t>Transferencia CANAPDIS Ley nº 9303</t>
  </si>
  <si>
    <t>ADMINISTRACION DE INVERSIONES PROPIAS</t>
  </si>
  <si>
    <t>Otros útiles, materiales y suministros(señalizacion oficinas)</t>
  </si>
  <si>
    <t>Maquinaria y equipo diverso (extinguidores)</t>
  </si>
  <si>
    <t>Utiles y materiales de resguardo y seguridad( kit seguridad)</t>
  </si>
  <si>
    <t>jornales</t>
  </si>
  <si>
    <t>Sumas con destino especifico sin asigancion presupuestaria</t>
  </si>
  <si>
    <t>CULTURAL</t>
  </si>
  <si>
    <t>Mantenimiento y reparacion de equipo y mobiliario de oficina</t>
  </si>
  <si>
    <t>Otros utiles, materiales y suministros (señalizacion)</t>
  </si>
  <si>
    <t>Mantenimiento y reparacion de equipo para la produccion</t>
  </si>
  <si>
    <t>Servicios de transferencia electronica de informacion</t>
  </si>
  <si>
    <t>PRESUPUESTO EXTRAORDINARIO 1-2016</t>
  </si>
  <si>
    <t>02 AUDITORIA INTERNA</t>
  </si>
  <si>
    <t>TOTAL PROGRAMA AUDITORIA  I</t>
  </si>
  <si>
    <t>1.0.0.0.00.00.0.0.000</t>
  </si>
  <si>
    <t>INGRESOS CORRIENTES</t>
  </si>
  <si>
    <t>1.1.0.0.00.00.0.0.000</t>
  </si>
  <si>
    <t>INGRESOS TRIBUTARIOS</t>
  </si>
  <si>
    <t>1.1.9.0.00.00.0.0.000</t>
  </si>
  <si>
    <t>OTROS INGRESOS TRIBUTARIOS</t>
  </si>
  <si>
    <t>Timbres Municipales</t>
  </si>
  <si>
    <t>1.3.0.0.00.00.0.0.000</t>
  </si>
  <si>
    <t>INGRESOS NO TRIBUTARIOS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</si>
  <si>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</si>
  <si>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</si>
  <si>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</si>
  <si>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</si>
  <si>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</si>
  <si>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</si>
  <si>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Intereses sobre cuentas corrientes y otros depositos</t>
  </si>
  <si>
    <t>TOTAL PROGRAMA DESARROLLO URBANO</t>
  </si>
  <si>
    <t>DESARROLLO URBANO</t>
  </si>
  <si>
    <t>SUMAS  SIN ASIGNACION PRESUPUESTARIA</t>
  </si>
  <si>
    <t>PRESUPUESTO EXTRAORDINARIO 01-2017</t>
  </si>
  <si>
    <t>Otros materiales y productos de uso en la construcción y mantenimiento</t>
  </si>
  <si>
    <t>SERVICIOS DE GESTIÓN Y APOYO</t>
  </si>
  <si>
    <t>GASTOS DE VIAJE Y DE TRASPORTE</t>
  </si>
  <si>
    <t>Transporte</t>
  </si>
  <si>
    <t>Viáticos</t>
  </si>
  <si>
    <t xml:space="preserve">Productos de papel, cartón e impresos </t>
  </si>
  <si>
    <t xml:space="preserve">Impresión, encuadernación y otros </t>
  </si>
  <si>
    <t>REMUNERACIONES BÁSICAS</t>
  </si>
  <si>
    <t>Aporte CANAPDIS LEY Nº 9303</t>
  </si>
  <si>
    <t>Contribución patronal al seguro de salud de la CCSS</t>
  </si>
  <si>
    <t>Contribución patronal al banco popular</t>
  </si>
  <si>
    <t>Contribución patronal al seguro de pensiones de la CCSS</t>
  </si>
  <si>
    <t>Aporte patronal al régimen obligatorio de pensiones complementarias</t>
  </si>
  <si>
    <t>Aporte patronal al FCL</t>
  </si>
  <si>
    <t>PRODUCTOS QUÍMICOS Y CONEXOS</t>
  </si>
  <si>
    <t>5.2</t>
  </si>
  <si>
    <t>Otras construcciones, adiciones y mejoras</t>
  </si>
  <si>
    <t>5.02.02</t>
  </si>
  <si>
    <t>Vías de comunicación terrestre</t>
  </si>
  <si>
    <t>Transportes dentro del país</t>
  </si>
  <si>
    <t>MATERIALES DE USO EN LA CONTRUCION Y MANTENIMIENTO</t>
  </si>
  <si>
    <t>Utiles y materiales de Oficina y computo</t>
  </si>
  <si>
    <t>Otros utiles, materiales y suministros</t>
  </si>
  <si>
    <t>Equipo y mobiliario educacional deportivo y recreativo</t>
  </si>
  <si>
    <t>CONSTRUCCIONES ADICIONES Y MEJORAS</t>
  </si>
  <si>
    <t>TOTAL COMITÉ DISTRITAL DEPORTES</t>
  </si>
  <si>
    <t>Útiles y materiales de resguardo y seguridad</t>
  </si>
  <si>
    <t>SERVICIO 02-25 PROTECIÓN DEL MEDIO AMBIENTE</t>
  </si>
  <si>
    <t>SKATE PARK DE SANTA TERESA</t>
  </si>
  <si>
    <t>CONSTRUCCION DE MEJORAS A OFICINA SALÓN MULTIUSO DE RÍO NEGRO</t>
  </si>
  <si>
    <t>CONSTRUCCION DE MURAL EN EL GIMNASIO MUNICIPAL DE CÓBANO</t>
  </si>
  <si>
    <t>CONSTRUCCION DE MEJORAS PLANTA FISICA Y PERIMETRO DE LA ESCUELA DE MUSICA DE CÓBANO</t>
  </si>
  <si>
    <t>CONSTRUCCION DE BATERIAS SANITARIAS Y DUCHA EN PLAZA DEPORTES TAMBOR</t>
  </si>
  <si>
    <t>MATERIALES PARA GRUPO MUJERES EMPRENDEDORAS</t>
  </si>
  <si>
    <t>Maderas y sus derivados</t>
  </si>
  <si>
    <t>Otros productos químicos y conexos</t>
  </si>
  <si>
    <t>EDIFICIOS</t>
  </si>
  <si>
    <t>OTROS PROYECTOS</t>
  </si>
  <si>
    <t>0.5</t>
  </si>
  <si>
    <t>PROTECIÓN MEDIO AMBIENTE</t>
  </si>
  <si>
    <t>IFAM</t>
  </si>
  <si>
    <t>Fondo recolección de basura</t>
  </si>
  <si>
    <t>Fondo de Desarrollo Municipal (IFAM)</t>
  </si>
  <si>
    <t>Instituto de Fomento y Asesoría Municipal (IFAM)</t>
  </si>
  <si>
    <t>SUPERÁVIT ESPECIFICO:</t>
  </si>
  <si>
    <t>Útiles y materiales de oficina y cómputo</t>
  </si>
  <si>
    <t>RECOLECCIÓN DE BASURA</t>
  </si>
  <si>
    <t>MEJORAMIENTO ZONA MARÍTIMO TERRESTRE</t>
  </si>
  <si>
    <t>PROTECCIÓN DEL MEDIO AMBIENTE</t>
  </si>
  <si>
    <t>Estrategias de protección del medio ambiente</t>
  </si>
  <si>
    <t>6.01.03.3</t>
  </si>
  <si>
    <t>6.01.03.1</t>
  </si>
  <si>
    <t>6.01.03.2</t>
  </si>
  <si>
    <t>6.01.01</t>
  </si>
  <si>
    <t>Transferencias corrientes al Gobierno Central</t>
  </si>
  <si>
    <t>6.01.04</t>
  </si>
  <si>
    <t>Transferencias corrientes a Gobiernos Locales</t>
  </si>
  <si>
    <t>6.01.04.1</t>
  </si>
  <si>
    <t>MINAE Ley de biodiversidad 70% Fondo Parques Nacionales</t>
  </si>
  <si>
    <t>7.01.02.1</t>
  </si>
  <si>
    <t xml:space="preserve">SUPERÁVIT LIBRE  </t>
  </si>
  <si>
    <t xml:space="preserve">40% obras mejoramiento canton </t>
  </si>
  <si>
    <t>CAPACITACIÓN Y PROTOCOLO</t>
  </si>
  <si>
    <t>4.3.3.2.1</t>
  </si>
  <si>
    <t>4.3.3.2.2</t>
  </si>
  <si>
    <t>4.3.3.2.34</t>
  </si>
  <si>
    <t xml:space="preserve">Gasto de sanidad </t>
  </si>
  <si>
    <t>4.3.3.2.33</t>
  </si>
  <si>
    <t>4.3.3.2.27</t>
  </si>
  <si>
    <t>4.3.3.2.22</t>
  </si>
  <si>
    <t>4.3.3.2.14</t>
  </si>
  <si>
    <t>4.3.3.1</t>
  </si>
  <si>
    <t>4.3.3.2.10</t>
  </si>
  <si>
    <t>4.3.3.2.8</t>
  </si>
  <si>
    <t>4.3.3.2.21</t>
  </si>
  <si>
    <t>4.3.3.2.25</t>
  </si>
  <si>
    <t>4.3.3.2.29</t>
  </si>
  <si>
    <t>4.3.3.2.28</t>
  </si>
  <si>
    <t>4.3.3.2.24</t>
  </si>
  <si>
    <t>SUPERÁVIT ESPECÍFICO</t>
  </si>
  <si>
    <t>4.3.3.2</t>
  </si>
  <si>
    <t>Yo Lic. Laura Segura Muñoz, cédula de identidad 6-351-393, unión libre,  vecina de San Isidro de Cóbano, Puntarenas hago constar que los datos suministrados anteriormente corresponden a las aplicaciones dadas por el Concejo Municipal de Cóbano a la totalidad de los recursos con origen específico incorporados en el presupuesto extraordinario Nº 01- 2017.</t>
  </si>
</sst>
</file>

<file path=xl/styles.xml><?xml version="1.0" encoding="utf-8"?>
<styleSheet xmlns="http://schemas.openxmlformats.org/spreadsheetml/2006/main">
  <numFmts count="3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#,##0.000"/>
    <numFmt numFmtId="186" formatCode="0.0"/>
    <numFmt numFmtId="187" formatCode="_([$€-2]* #,##0.00_);_([$€-2]* \(#,##0.00\);_([$€-2]* &quot;-&quot;??_)"/>
    <numFmt numFmtId="188" formatCode="#,##0.00000000000000000"/>
    <numFmt numFmtId="189" formatCode="#,##0.0000000"/>
    <numFmt numFmtId="190" formatCode="#,##0.00\ _€;[Red]#,##0.00\ _€"/>
    <numFmt numFmtId="191" formatCode="#,##0.00000"/>
    <numFmt numFmtId="192" formatCode="0.0%"/>
    <numFmt numFmtId="193" formatCode="[$-140A]dddd\,\ dd&quot; de &quot;mmmm&quot; de &quot;yyyy"/>
    <numFmt numFmtId="194" formatCode="[$-140A]hh:mm:ss\ AM/PM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,Bold"/>
      <family val="0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u val="single"/>
      <sz val="8"/>
      <name val="Arial"/>
      <family val="2"/>
    </font>
    <font>
      <b/>
      <u val="single"/>
      <sz val="10"/>
      <color indexed="10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2060"/>
      <name val="Arial"/>
      <family val="2"/>
    </font>
    <font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685">
    <xf numFmtId="0" fontId="0" fillId="0" borderId="0" xfId="0" applyAlignment="1">
      <alignment/>
    </xf>
    <xf numFmtId="0" fontId="0" fillId="0" borderId="0" xfId="0" applyFont="1" applyAlignment="1">
      <alignment/>
    </xf>
    <xf numFmtId="1" fontId="12" fillId="0" borderId="0" xfId="0" applyNumberFormat="1" applyFont="1" applyFill="1" applyAlignment="1" applyProtection="1">
      <alignment horizontal="center"/>
      <protection locked="0"/>
    </xf>
    <xf numFmtId="4" fontId="12" fillId="0" borderId="0" xfId="0" applyNumberFormat="1" applyFont="1" applyFill="1" applyAlignment="1" applyProtection="1">
      <alignment horizontal="center"/>
      <protection locked="0"/>
    </xf>
    <xf numFmtId="0" fontId="1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5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 applyProtection="1">
      <alignment/>
      <protection locked="0"/>
    </xf>
    <xf numFmtId="43" fontId="0" fillId="0" borderId="0" xfId="50" applyFont="1" applyAlignment="1">
      <alignment/>
    </xf>
    <xf numFmtId="43" fontId="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4" fontId="17" fillId="0" borderId="0" xfId="47" applyNumberFormat="1" applyFont="1" applyFill="1" applyAlignment="1" applyProtection="1">
      <alignment vertical="top"/>
      <protection/>
    </xf>
    <xf numFmtId="0" fontId="1" fillId="33" borderId="0" xfId="0" applyFont="1" applyFill="1" applyAlignment="1">
      <alignment vertical="top"/>
    </xf>
    <xf numFmtId="2" fontId="12" fillId="0" borderId="0" xfId="0" applyNumberFormat="1" applyFont="1" applyFill="1" applyAlignment="1">
      <alignment horizontal="centerContinuous" vertical="top"/>
    </xf>
    <xf numFmtId="0" fontId="1" fillId="0" borderId="0" xfId="0" applyFont="1" applyFill="1" applyAlignment="1">
      <alignment horizontal="centerContinuous" vertical="top"/>
    </xf>
    <xf numFmtId="4" fontId="1" fillId="0" borderId="0" xfId="0" applyNumberFormat="1" applyFont="1" applyFill="1" applyAlignment="1">
      <alignment horizontal="centerContinuous" vertical="top"/>
    </xf>
    <xf numFmtId="49" fontId="1" fillId="0" borderId="0" xfId="0" applyNumberFormat="1" applyFont="1" applyFill="1" applyAlignment="1">
      <alignment horizontal="centerContinuous" vertical="top"/>
    </xf>
    <xf numFmtId="0" fontId="12" fillId="33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/>
    </xf>
    <xf numFmtId="4" fontId="1" fillId="0" borderId="10" xfId="0" applyNumberFormat="1" applyFont="1" applyFill="1" applyBorder="1" applyAlignment="1">
      <alignment horizontal="justify"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/>
    </xf>
    <xf numFmtId="49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4" fontId="12" fillId="33" borderId="0" xfId="0" applyNumberFormat="1" applyFont="1" applyFill="1" applyBorder="1" applyAlignment="1">
      <alignment horizontal="center" vertical="top"/>
    </xf>
    <xf numFmtId="4" fontId="1" fillId="33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3" fontId="1" fillId="34" borderId="0" xfId="50" applyFont="1" applyFill="1" applyAlignment="1">
      <alignment vertical="top"/>
    </xf>
    <xf numFmtId="43" fontId="1" fillId="0" borderId="0" xfId="0" applyNumberFormat="1" applyFont="1" applyFill="1" applyAlignment="1">
      <alignment vertical="top"/>
    </xf>
    <xf numFmtId="0" fontId="1" fillId="0" borderId="12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4" fontId="1" fillId="34" borderId="0" xfId="0" applyNumberFormat="1" applyFont="1" applyFill="1" applyAlignment="1">
      <alignment vertical="top"/>
    </xf>
    <xf numFmtId="0" fontId="12" fillId="0" borderId="10" xfId="0" applyFont="1" applyFill="1" applyBorder="1" applyAlignment="1">
      <alignment horizontal="justify" vertical="top"/>
    </xf>
    <xf numFmtId="4" fontId="13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vertical="top"/>
    </xf>
    <xf numFmtId="0" fontId="21" fillId="0" borderId="12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4" fontId="21" fillId="0" borderId="14" xfId="0" applyNumberFormat="1" applyFont="1" applyFill="1" applyBorder="1" applyAlignment="1">
      <alignment horizontal="center" vertical="top" wrapText="1"/>
    </xf>
    <xf numFmtId="4" fontId="20" fillId="35" borderId="0" xfId="0" applyNumberFormat="1" applyFont="1" applyFill="1" applyAlignment="1">
      <alignment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justify" vertical="top" wrapText="1"/>
    </xf>
    <xf numFmtId="4" fontId="20" fillId="0" borderId="16" xfId="0" applyNumberFormat="1" applyFont="1" applyFill="1" applyBorder="1" applyAlignment="1">
      <alignment horizontal="right" vertical="top" wrapText="1"/>
    </xf>
    <xf numFmtId="4" fontId="20" fillId="0" borderId="17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22" fillId="0" borderId="18" xfId="0" applyNumberFormat="1" applyFont="1" applyFill="1" applyBorder="1" applyAlignment="1">
      <alignment horizontal="right" vertical="top" wrapText="1"/>
    </xf>
    <xf numFmtId="43" fontId="20" fillId="0" borderId="0" xfId="50" applyFont="1" applyFill="1" applyAlignment="1">
      <alignment/>
    </xf>
    <xf numFmtId="0" fontId="20" fillId="0" borderId="12" xfId="0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/>
    </xf>
    <xf numFmtId="4" fontId="20" fillId="0" borderId="18" xfId="0" applyNumberFormat="1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4" fontId="22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right" vertical="top" wrapText="1"/>
    </xf>
    <xf numFmtId="4" fontId="20" fillId="0" borderId="21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Fill="1" applyBorder="1" applyAlignment="1">
      <alignment/>
    </xf>
    <xf numFmtId="43" fontId="20" fillId="0" borderId="0" xfId="0" applyNumberFormat="1" applyFont="1" applyFill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2" fillId="0" borderId="21" xfId="0" applyNumberFormat="1" applyFont="1" applyFill="1" applyBorder="1" applyAlignment="1">
      <alignment horizontal="right" vertical="top" wrapText="1"/>
    </xf>
    <xf numFmtId="4" fontId="21" fillId="0" borderId="14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35" borderId="18" xfId="0" applyNumberFormat="1" applyFont="1" applyFill="1" applyBorder="1" applyAlignment="1">
      <alignment horizontal="right" vertical="top" wrapText="1"/>
    </xf>
    <xf numFmtId="44" fontId="23" fillId="0" borderId="0" xfId="0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49" fontId="20" fillId="0" borderId="12" xfId="0" applyNumberFormat="1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justify" vertical="top" wrapText="1"/>
    </xf>
    <xf numFmtId="49" fontId="20" fillId="0" borderId="23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justify" vertical="top" wrapText="1"/>
    </xf>
    <xf numFmtId="43" fontId="20" fillId="34" borderId="0" xfId="50" applyFont="1" applyFill="1" applyAlignment="1">
      <alignment/>
    </xf>
    <xf numFmtId="4" fontId="20" fillId="34" borderId="0" xfId="0" applyNumberFormat="1" applyFont="1" applyFill="1" applyAlignment="1">
      <alignment/>
    </xf>
    <xf numFmtId="49" fontId="20" fillId="35" borderId="10" xfId="0" applyNumberFormat="1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justify" vertical="top" wrapText="1"/>
    </xf>
    <xf numFmtId="4" fontId="21" fillId="0" borderId="0" xfId="0" applyNumberFormat="1" applyFont="1" applyFill="1" applyBorder="1" applyAlignment="1">
      <alignment/>
    </xf>
    <xf numFmtId="4" fontId="24" fillId="0" borderId="18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27" xfId="0" applyFont="1" applyFill="1" applyBorder="1" applyAlignment="1">
      <alignment horizontal="center" vertical="top" wrapText="1"/>
    </xf>
    <xf numFmtId="49" fontId="20" fillId="0" borderId="28" xfId="0" applyNumberFormat="1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justify" vertical="top" wrapText="1"/>
    </xf>
    <xf numFmtId="4" fontId="20" fillId="0" borderId="28" xfId="0" applyNumberFormat="1" applyFont="1" applyFill="1" applyBorder="1" applyAlignment="1">
      <alignment horizontal="right" vertical="top" wrapText="1"/>
    </xf>
    <xf numFmtId="4" fontId="20" fillId="0" borderId="29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9" fontId="21" fillId="35" borderId="10" xfId="0" applyNumberFormat="1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4" fontId="20" fillId="35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35" borderId="13" xfId="0" applyFont="1" applyFill="1" applyBorder="1" applyAlignment="1">
      <alignment horizontal="justify" vertical="top" wrapText="1"/>
    </xf>
    <xf numFmtId="0" fontId="20" fillId="35" borderId="19" xfId="0" applyFont="1" applyFill="1" applyBorder="1" applyAlignment="1">
      <alignment horizontal="justify" vertical="top" wrapText="1"/>
    </xf>
    <xf numFmtId="0" fontId="20" fillId="35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/>
    </xf>
    <xf numFmtId="4" fontId="1" fillId="0" borderId="18" xfId="0" applyNumberFormat="1" applyFont="1" applyFill="1" applyBorder="1" applyAlignment="1">
      <alignment vertical="top"/>
    </xf>
    <xf numFmtId="4" fontId="12" fillId="0" borderId="18" xfId="0" applyNumberFormat="1" applyFont="1" applyFill="1" applyBorder="1" applyAlignment="1">
      <alignment vertical="top"/>
    </xf>
    <xf numFmtId="0" fontId="21" fillId="0" borderId="30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49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4" fontId="21" fillId="0" borderId="32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justify" vertical="top"/>
    </xf>
    <xf numFmtId="4" fontId="1" fillId="0" borderId="21" xfId="0" applyNumberFormat="1" applyFont="1" applyFill="1" applyBorder="1" applyAlignment="1">
      <alignment vertical="top"/>
    </xf>
    <xf numFmtId="0" fontId="0" fillId="0" borderId="33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/>
    </xf>
    <xf numFmtId="4" fontId="13" fillId="0" borderId="34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center" vertical="top"/>
    </xf>
    <xf numFmtId="49" fontId="0" fillId="0" borderId="34" xfId="0" applyNumberFormat="1" applyFont="1" applyFill="1" applyBorder="1" applyAlignment="1">
      <alignment horizontal="center" vertical="top"/>
    </xf>
    <xf numFmtId="4" fontId="13" fillId="0" borderId="35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" fontId="1" fillId="0" borderId="24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justify" vertical="top"/>
    </xf>
    <xf numFmtId="4" fontId="12" fillId="0" borderId="21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right" vertical="top" wrapText="1"/>
    </xf>
    <xf numFmtId="4" fontId="20" fillId="35" borderId="11" xfId="0" applyNumberFormat="1" applyFont="1" applyFill="1" applyBorder="1" applyAlignment="1">
      <alignment horizontal="right" vertical="top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justify" vertical="center" wrapText="1"/>
    </xf>
    <xf numFmtId="4" fontId="20" fillId="35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justify" vertical="top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horizontal="right"/>
    </xf>
    <xf numFmtId="4" fontId="20" fillId="36" borderId="0" xfId="0" applyNumberFormat="1" applyFont="1" applyFill="1" applyAlignment="1">
      <alignment/>
    </xf>
    <xf numFmtId="0" fontId="20" fillId="0" borderId="19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/>
    </xf>
    <xf numFmtId="4" fontId="12" fillId="0" borderId="16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" fontId="12" fillId="0" borderId="17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justify" vertical="top"/>
    </xf>
    <xf numFmtId="0" fontId="1" fillId="0" borderId="28" xfId="0" applyFont="1" applyFill="1" applyBorder="1" applyAlignment="1">
      <alignment vertical="top"/>
    </xf>
    <xf numFmtId="4" fontId="1" fillId="0" borderId="28" xfId="0" applyNumberFormat="1" applyFont="1" applyFill="1" applyBorder="1" applyAlignment="1">
      <alignment vertical="top"/>
    </xf>
    <xf numFmtId="4" fontId="12" fillId="0" borderId="28" xfId="0" applyNumberFormat="1" applyFont="1" applyFill="1" applyBorder="1" applyAlignment="1">
      <alignment horizontal="center" vertical="top"/>
    </xf>
    <xf numFmtId="49" fontId="12" fillId="0" borderId="28" xfId="0" applyNumberFormat="1" applyFont="1" applyFill="1" applyBorder="1" applyAlignment="1">
      <alignment horizontal="justify" vertical="top"/>
    </xf>
    <xf numFmtId="4" fontId="1" fillId="0" borderId="29" xfId="0" applyNumberFormat="1" applyFont="1" applyFill="1" applyBorder="1" applyAlignment="1">
      <alignment vertical="top"/>
    </xf>
    <xf numFmtId="4" fontId="25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3" fontId="20" fillId="0" borderId="0" xfId="50" applyFont="1" applyFill="1" applyBorder="1" applyAlignment="1">
      <alignment/>
    </xf>
    <xf numFmtId="4" fontId="21" fillId="35" borderId="18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43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37" borderId="0" xfId="0" applyFont="1" applyFill="1" applyAlignment="1">
      <alignment/>
    </xf>
    <xf numFmtId="0" fontId="21" fillId="37" borderId="12" xfId="0" applyFont="1" applyFill="1" applyBorder="1" applyAlignment="1">
      <alignment horizontal="center" vertical="top" wrapText="1"/>
    </xf>
    <xf numFmtId="49" fontId="21" fillId="37" borderId="10" xfId="0" applyNumberFormat="1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justify" vertical="top" wrapText="1"/>
    </xf>
    <xf numFmtId="4" fontId="21" fillId="37" borderId="10" xfId="0" applyNumberFormat="1" applyFont="1" applyFill="1" applyBorder="1" applyAlignment="1">
      <alignment horizontal="right" vertical="top" wrapText="1"/>
    </xf>
    <xf numFmtId="4" fontId="21" fillId="37" borderId="18" xfId="0" applyNumberFormat="1" applyFont="1" applyFill="1" applyBorder="1" applyAlignment="1">
      <alignment horizontal="right" vertical="top" wrapText="1"/>
    </xf>
    <xf numFmtId="49" fontId="20" fillId="37" borderId="10" xfId="0" applyNumberFormat="1" applyFont="1" applyFill="1" applyBorder="1" applyAlignment="1">
      <alignment horizontal="center" vertical="top" wrapText="1"/>
    </xf>
    <xf numFmtId="0" fontId="20" fillId="37" borderId="10" xfId="0" applyFont="1" applyFill="1" applyBorder="1" applyAlignment="1">
      <alignment horizontal="justify" vertical="top" wrapText="1"/>
    </xf>
    <xf numFmtId="4" fontId="20" fillId="37" borderId="10" xfId="0" applyNumberFormat="1" applyFont="1" applyFill="1" applyBorder="1" applyAlignment="1">
      <alignment horizontal="right" vertical="top" wrapText="1"/>
    </xf>
    <xf numFmtId="4" fontId="1" fillId="37" borderId="18" xfId="0" applyNumberFormat="1" applyFont="1" applyFill="1" applyBorder="1" applyAlignment="1">
      <alignment vertical="top"/>
    </xf>
    <xf numFmtId="4" fontId="1" fillId="19" borderId="18" xfId="0" applyNumberFormat="1" applyFont="1" applyFill="1" applyBorder="1" applyAlignment="1">
      <alignment vertical="top"/>
    </xf>
    <xf numFmtId="4" fontId="1" fillId="37" borderId="10" xfId="0" applyNumberFormat="1" applyFont="1" applyFill="1" applyBorder="1" applyAlignment="1">
      <alignment vertical="top"/>
    </xf>
    <xf numFmtId="43" fontId="1" fillId="0" borderId="10" xfId="50" applyFont="1" applyFill="1" applyBorder="1" applyAlignment="1">
      <alignment vertical="top"/>
    </xf>
    <xf numFmtId="0" fontId="1" fillId="19" borderId="10" xfId="0" applyFont="1" applyFill="1" applyBorder="1" applyAlignment="1">
      <alignment vertical="top"/>
    </xf>
    <xf numFmtId="0" fontId="1" fillId="19" borderId="12" xfId="0" applyFont="1" applyFill="1" applyBorder="1" applyAlignment="1">
      <alignment vertical="top"/>
    </xf>
    <xf numFmtId="4" fontId="1" fillId="19" borderId="10" xfId="0" applyNumberFormat="1" applyFont="1" applyFill="1" applyBorder="1" applyAlignment="1">
      <alignment vertical="top"/>
    </xf>
    <xf numFmtId="1" fontId="1" fillId="19" borderId="10" xfId="0" applyNumberFormat="1" applyFont="1" applyFill="1" applyBorder="1" applyAlignment="1">
      <alignment horizontal="center" vertical="top"/>
    </xf>
    <xf numFmtId="49" fontId="1" fillId="19" borderId="10" xfId="0" applyNumberFormat="1" applyFont="1" applyFill="1" applyBorder="1" applyAlignment="1">
      <alignment horizontal="center" vertical="top"/>
    </xf>
    <xf numFmtId="4" fontId="12" fillId="19" borderId="18" xfId="0" applyNumberFormat="1" applyFont="1" applyFill="1" applyBorder="1" applyAlignment="1">
      <alignment vertical="top"/>
    </xf>
    <xf numFmtId="0" fontId="1" fillId="37" borderId="12" xfId="0" applyFont="1" applyFill="1" applyBorder="1" applyAlignment="1">
      <alignment vertical="top"/>
    </xf>
    <xf numFmtId="0" fontId="1" fillId="37" borderId="10" xfId="0" applyFont="1" applyFill="1" applyBorder="1" applyAlignment="1">
      <alignment vertical="top"/>
    </xf>
    <xf numFmtId="1" fontId="1" fillId="37" borderId="10" xfId="0" applyNumberFormat="1" applyFont="1" applyFill="1" applyBorder="1" applyAlignment="1">
      <alignment horizontal="center" vertical="top"/>
    </xf>
    <xf numFmtId="49" fontId="1" fillId="37" borderId="10" xfId="0" applyNumberFormat="1" applyFont="1" applyFill="1" applyBorder="1" applyAlignment="1">
      <alignment horizontal="center" vertical="top"/>
    </xf>
    <xf numFmtId="4" fontId="12" fillId="37" borderId="18" xfId="0" applyNumberFormat="1" applyFont="1" applyFill="1" applyBorder="1" applyAlignment="1">
      <alignment vertical="top"/>
    </xf>
    <xf numFmtId="0" fontId="1" fillId="37" borderId="10" xfId="0" applyFont="1" applyFill="1" applyBorder="1" applyAlignment="1">
      <alignment horizontal="justify" vertical="top"/>
    </xf>
    <xf numFmtId="4" fontId="73" fillId="37" borderId="18" xfId="0" applyNumberFormat="1" applyFont="1" applyFill="1" applyBorder="1" applyAlignment="1">
      <alignment vertical="top"/>
    </xf>
    <xf numFmtId="0" fontId="1" fillId="19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4" fontId="20" fillId="37" borderId="0" xfId="0" applyNumberFormat="1" applyFont="1" applyFill="1" applyAlignment="1">
      <alignment/>
    </xf>
    <xf numFmtId="0" fontId="20" fillId="37" borderId="11" xfId="0" applyFont="1" applyFill="1" applyBorder="1" applyAlignment="1">
      <alignment horizontal="justify" vertical="top" wrapText="1"/>
    </xf>
    <xf numFmtId="0" fontId="20" fillId="37" borderId="13" xfId="0" applyFont="1" applyFill="1" applyBorder="1" applyAlignment="1">
      <alignment horizontal="justify" vertical="top" wrapText="1"/>
    </xf>
    <xf numFmtId="0" fontId="22" fillId="37" borderId="10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3" xfId="0" applyFont="1" applyFill="1" applyBorder="1" applyAlignment="1">
      <alignment horizontal="justify" vertical="top" wrapText="1"/>
    </xf>
    <xf numFmtId="0" fontId="21" fillId="37" borderId="33" xfId="0" applyFont="1" applyFill="1" applyBorder="1" applyAlignment="1">
      <alignment horizontal="center" vertical="top" wrapText="1"/>
    </xf>
    <xf numFmtId="0" fontId="21" fillId="37" borderId="34" xfId="0" applyFont="1" applyFill="1" applyBorder="1" applyAlignment="1">
      <alignment horizontal="center" vertical="top" wrapText="1"/>
    </xf>
    <xf numFmtId="49" fontId="21" fillId="37" borderId="34" xfId="0" applyNumberFormat="1" applyFont="1" applyFill="1" applyBorder="1" applyAlignment="1">
      <alignment horizontal="center" vertical="top" wrapText="1"/>
    </xf>
    <xf numFmtId="0" fontId="22" fillId="37" borderId="34" xfId="0" applyFont="1" applyFill="1" applyBorder="1" applyAlignment="1">
      <alignment horizontal="center" vertical="top" wrapText="1"/>
    </xf>
    <xf numFmtId="4" fontId="21" fillId="37" borderId="34" xfId="0" applyNumberFormat="1" applyFont="1" applyFill="1" applyBorder="1" applyAlignment="1">
      <alignment horizontal="right" vertical="top" wrapText="1"/>
    </xf>
    <xf numFmtId="0" fontId="20" fillId="37" borderId="15" xfId="0" applyFont="1" applyFill="1" applyBorder="1" applyAlignment="1">
      <alignment horizontal="center" vertical="top" wrapText="1"/>
    </xf>
    <xf numFmtId="0" fontId="20" fillId="37" borderId="16" xfId="0" applyFont="1" applyFill="1" applyBorder="1" applyAlignment="1">
      <alignment horizontal="center" vertical="top" wrapText="1"/>
    </xf>
    <xf numFmtId="49" fontId="20" fillId="37" borderId="16" xfId="0" applyNumberFormat="1" applyFont="1" applyFill="1" applyBorder="1" applyAlignment="1">
      <alignment horizontal="center" vertical="top" wrapText="1"/>
    </xf>
    <xf numFmtId="0" fontId="20" fillId="37" borderId="16" xfId="0" applyFont="1" applyFill="1" applyBorder="1" applyAlignment="1">
      <alignment horizontal="justify" vertical="top" wrapText="1"/>
    </xf>
    <xf numFmtId="4" fontId="20" fillId="37" borderId="16" xfId="0" applyNumberFormat="1" applyFont="1" applyFill="1" applyBorder="1" applyAlignment="1">
      <alignment horizontal="right" vertical="top" wrapText="1"/>
    </xf>
    <xf numFmtId="0" fontId="20" fillId="37" borderId="12" xfId="0" applyFont="1" applyFill="1" applyBorder="1" applyAlignment="1">
      <alignment horizontal="center" vertical="top" wrapText="1"/>
    </xf>
    <xf numFmtId="4" fontId="20" fillId="37" borderId="10" xfId="0" applyNumberFormat="1" applyFont="1" applyFill="1" applyBorder="1" applyAlignment="1">
      <alignment/>
    </xf>
    <xf numFmtId="0" fontId="20" fillId="37" borderId="20" xfId="0" applyFont="1" applyFill="1" applyBorder="1" applyAlignment="1">
      <alignment horizontal="center" vertical="top" wrapText="1"/>
    </xf>
    <xf numFmtId="49" fontId="20" fillId="37" borderId="11" xfId="0" applyNumberFormat="1" applyFont="1" applyFill="1" applyBorder="1" applyAlignment="1">
      <alignment horizontal="center" vertical="top" wrapText="1"/>
    </xf>
    <xf numFmtId="4" fontId="20" fillId="37" borderId="11" xfId="0" applyNumberFormat="1" applyFont="1" applyFill="1" applyBorder="1" applyAlignment="1">
      <alignment horizontal="right" vertical="top" wrapText="1"/>
    </xf>
    <xf numFmtId="0" fontId="20" fillId="37" borderId="23" xfId="0" applyFont="1" applyFill="1" applyBorder="1" applyAlignment="1">
      <alignment horizontal="center" vertical="top" wrapText="1"/>
    </xf>
    <xf numFmtId="49" fontId="20" fillId="37" borderId="13" xfId="0" applyNumberFormat="1" applyFont="1" applyFill="1" applyBorder="1" applyAlignment="1">
      <alignment horizontal="center" vertical="top" wrapText="1"/>
    </xf>
    <xf numFmtId="4" fontId="20" fillId="37" borderId="13" xfId="0" applyNumberFormat="1" applyFont="1" applyFill="1" applyBorder="1" applyAlignment="1">
      <alignment horizontal="right" vertical="top" wrapText="1"/>
    </xf>
    <xf numFmtId="49" fontId="21" fillId="37" borderId="11" xfId="0" applyNumberFormat="1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left" vertical="top" wrapText="1"/>
    </xf>
    <xf numFmtId="4" fontId="22" fillId="37" borderId="10" xfId="0" applyNumberFormat="1" applyFont="1" applyFill="1" applyBorder="1" applyAlignment="1">
      <alignment horizontal="right" vertical="top" wrapText="1"/>
    </xf>
    <xf numFmtId="0" fontId="20" fillId="37" borderId="27" xfId="0" applyFont="1" applyFill="1" applyBorder="1" applyAlignment="1">
      <alignment horizontal="center" vertical="top" wrapText="1"/>
    </xf>
    <xf numFmtId="49" fontId="20" fillId="37" borderId="28" xfId="0" applyNumberFormat="1" applyFont="1" applyFill="1" applyBorder="1" applyAlignment="1">
      <alignment horizontal="center" vertical="top" wrapText="1"/>
    </xf>
    <xf numFmtId="0" fontId="20" fillId="37" borderId="28" xfId="0" applyFont="1" applyFill="1" applyBorder="1" applyAlignment="1">
      <alignment horizontal="justify" vertical="top" wrapText="1"/>
    </xf>
    <xf numFmtId="4" fontId="20" fillId="37" borderId="28" xfId="0" applyNumberFormat="1" applyFont="1" applyFill="1" applyBorder="1" applyAlignment="1">
      <alignment horizontal="right" vertical="top" wrapText="1"/>
    </xf>
    <xf numFmtId="4" fontId="21" fillId="37" borderId="35" xfId="0" applyNumberFormat="1" applyFont="1" applyFill="1" applyBorder="1" applyAlignment="1">
      <alignment horizontal="right" vertical="top" wrapText="1"/>
    </xf>
    <xf numFmtId="0" fontId="20" fillId="37" borderId="13" xfId="0" applyFont="1" applyFill="1" applyBorder="1" applyAlignment="1">
      <alignment horizontal="center" vertical="top" wrapText="1"/>
    </xf>
    <xf numFmtId="4" fontId="20" fillId="37" borderId="24" xfId="0" applyNumberFormat="1" applyFont="1" applyFill="1" applyBorder="1" applyAlignment="1">
      <alignment horizontal="right" vertical="top" wrapText="1"/>
    </xf>
    <xf numFmtId="4" fontId="22" fillId="37" borderId="18" xfId="0" applyNumberFormat="1" applyFont="1" applyFill="1" applyBorder="1" applyAlignment="1">
      <alignment horizontal="right" vertical="top" wrapText="1"/>
    </xf>
    <xf numFmtId="4" fontId="20" fillId="37" borderId="18" xfId="0" applyNumberFormat="1" applyFont="1" applyFill="1" applyBorder="1" applyAlignment="1">
      <alignment horizontal="right" vertical="top" wrapText="1"/>
    </xf>
    <xf numFmtId="0" fontId="20" fillId="37" borderId="19" xfId="0" applyFont="1" applyFill="1" applyBorder="1" applyAlignment="1">
      <alignment horizontal="justify" vertical="top" wrapText="1"/>
    </xf>
    <xf numFmtId="4" fontId="22" fillId="37" borderId="18" xfId="0" applyNumberFormat="1" applyFont="1" applyFill="1" applyBorder="1" applyAlignment="1">
      <alignment/>
    </xf>
    <xf numFmtId="4" fontId="21" fillId="37" borderId="18" xfId="0" applyNumberFormat="1" applyFont="1" applyFill="1" applyBorder="1" applyAlignment="1">
      <alignment/>
    </xf>
    <xf numFmtId="4" fontId="21" fillId="37" borderId="21" xfId="0" applyNumberFormat="1" applyFont="1" applyFill="1" applyBorder="1" applyAlignment="1">
      <alignment horizontal="right" vertical="top" wrapText="1"/>
    </xf>
    <xf numFmtId="4" fontId="20" fillId="37" borderId="21" xfId="0" applyNumberFormat="1" applyFont="1" applyFill="1" applyBorder="1" applyAlignment="1">
      <alignment horizontal="right" vertical="top" wrapText="1"/>
    </xf>
    <xf numFmtId="0" fontId="22" fillId="37" borderId="10" xfId="0" applyFont="1" applyFill="1" applyBorder="1" applyAlignment="1">
      <alignment horizontal="center" vertical="top" wrapText="1"/>
    </xf>
    <xf numFmtId="49" fontId="22" fillId="37" borderId="10" xfId="0" applyNumberFormat="1" applyFont="1" applyFill="1" applyBorder="1" applyAlignment="1">
      <alignment horizontal="center" vertical="top" wrapText="1"/>
    </xf>
    <xf numFmtId="0" fontId="20" fillId="37" borderId="36" xfId="0" applyFont="1" applyFill="1" applyBorder="1" applyAlignment="1">
      <alignment horizontal="center" vertical="top" wrapText="1"/>
    </xf>
    <xf numFmtId="49" fontId="20" fillId="37" borderId="0" xfId="0" applyNumberFormat="1" applyFont="1" applyFill="1" applyBorder="1" applyAlignment="1">
      <alignment horizontal="center" vertical="top" wrapText="1"/>
    </xf>
    <xf numFmtId="49" fontId="21" fillId="37" borderId="0" xfId="0" applyNumberFormat="1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justify" vertical="top" wrapText="1"/>
    </xf>
    <xf numFmtId="4" fontId="20" fillId="37" borderId="0" xfId="0" applyNumberFormat="1" applyFont="1" applyFill="1" applyBorder="1" applyAlignment="1">
      <alignment horizontal="right" vertical="top" wrapText="1"/>
    </xf>
    <xf numFmtId="4" fontId="20" fillId="37" borderId="37" xfId="0" applyNumberFormat="1" applyFont="1" applyFill="1" applyBorder="1" applyAlignment="1">
      <alignment horizontal="right" vertical="top" wrapText="1"/>
    </xf>
    <xf numFmtId="4" fontId="20" fillId="37" borderId="22" xfId="0" applyNumberFormat="1" applyFont="1" applyFill="1" applyBorder="1" applyAlignment="1">
      <alignment/>
    </xf>
    <xf numFmtId="4" fontId="21" fillId="37" borderId="22" xfId="0" applyNumberFormat="1" applyFont="1" applyFill="1" applyBorder="1" applyAlignment="1">
      <alignment/>
    </xf>
    <xf numFmtId="4" fontId="2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9" fontId="3" fillId="0" borderId="10" xfId="58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20" fillId="37" borderId="17" xfId="0" applyNumberFormat="1" applyFont="1" applyFill="1" applyBorder="1" applyAlignment="1">
      <alignment horizontal="right" vertical="top" wrapText="1"/>
    </xf>
    <xf numFmtId="0" fontId="20" fillId="37" borderId="13" xfId="0" applyFont="1" applyFill="1" applyBorder="1" applyAlignment="1">
      <alignment horizontal="left" vertical="top" wrapText="1"/>
    </xf>
    <xf numFmtId="0" fontId="22" fillId="37" borderId="13" xfId="0" applyFont="1" applyFill="1" applyBorder="1" applyAlignment="1">
      <alignment horizontal="left" vertical="top" wrapText="1"/>
    </xf>
    <xf numFmtId="4" fontId="21" fillId="37" borderId="14" xfId="0" applyNumberFormat="1" applyFont="1" applyFill="1" applyBorder="1" applyAlignment="1">
      <alignment/>
    </xf>
    <xf numFmtId="49" fontId="20" fillId="37" borderId="0" xfId="0" applyNumberFormat="1" applyFont="1" applyFill="1" applyAlignment="1">
      <alignment/>
    </xf>
    <xf numFmtId="43" fontId="20" fillId="37" borderId="0" xfId="50" applyFont="1" applyFill="1" applyAlignment="1">
      <alignment/>
    </xf>
    <xf numFmtId="43" fontId="20" fillId="37" borderId="0" xfId="50" applyFont="1" applyFill="1" applyAlignment="1">
      <alignment vertical="center"/>
    </xf>
    <xf numFmtId="43" fontId="25" fillId="37" borderId="0" xfId="50" applyFont="1" applyFill="1" applyAlignment="1">
      <alignment/>
    </xf>
    <xf numFmtId="4" fontId="25" fillId="37" borderId="0" xfId="0" applyNumberFormat="1" applyFont="1" applyFill="1" applyAlignment="1">
      <alignment/>
    </xf>
    <xf numFmtId="0" fontId="25" fillId="37" borderId="0" xfId="0" applyFont="1" applyFill="1" applyAlignment="1">
      <alignment horizontal="right"/>
    </xf>
    <xf numFmtId="4" fontId="20" fillId="37" borderId="0" xfId="0" applyNumberFormat="1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0" xfId="0" applyFont="1" applyFill="1" applyAlignment="1">
      <alignment/>
    </xf>
    <xf numFmtId="4" fontId="25" fillId="37" borderId="0" xfId="0" applyNumberFormat="1" applyFont="1" applyFill="1" applyAlignment="1">
      <alignment/>
    </xf>
    <xf numFmtId="179" fontId="25" fillId="37" borderId="0" xfId="0" applyNumberFormat="1" applyFont="1" applyFill="1" applyAlignment="1">
      <alignment/>
    </xf>
    <xf numFmtId="0" fontId="25" fillId="37" borderId="0" xfId="0" applyFont="1" applyFill="1" applyAlignment="1">
      <alignment/>
    </xf>
    <xf numFmtId="43" fontId="20" fillId="37" borderId="0" xfId="0" applyNumberFormat="1" applyFont="1" applyFill="1" applyAlignment="1">
      <alignment/>
    </xf>
    <xf numFmtId="4" fontId="20" fillId="37" borderId="10" xfId="0" applyNumberFormat="1" applyFont="1" applyFill="1" applyBorder="1" applyAlignment="1">
      <alignment horizontal="right"/>
    </xf>
    <xf numFmtId="0" fontId="20" fillId="37" borderId="10" xfId="0" applyFont="1" applyFill="1" applyBorder="1" applyAlignment="1">
      <alignment horizontal="center"/>
    </xf>
    <xf numFmtId="0" fontId="20" fillId="37" borderId="12" xfId="0" applyFont="1" applyFill="1" applyBorder="1" applyAlignment="1">
      <alignment/>
    </xf>
    <xf numFmtId="49" fontId="20" fillId="37" borderId="10" xfId="0" applyNumberFormat="1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37" borderId="18" xfId="0" applyFont="1" applyFill="1" applyBorder="1" applyAlignment="1">
      <alignment/>
    </xf>
    <xf numFmtId="49" fontId="23" fillId="37" borderId="10" xfId="0" applyNumberFormat="1" applyFont="1" applyFill="1" applyBorder="1" applyAlignment="1">
      <alignment horizontal="center"/>
    </xf>
    <xf numFmtId="49" fontId="23" fillId="37" borderId="10" xfId="0" applyNumberFormat="1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0" fillId="37" borderId="0" xfId="0" applyFill="1" applyAlignment="1">
      <alignment/>
    </xf>
    <xf numFmtId="4" fontId="20" fillId="37" borderId="29" xfId="0" applyNumberFormat="1" applyFont="1" applyFill="1" applyBorder="1" applyAlignment="1">
      <alignment horizontal="right" vertical="top" wrapText="1"/>
    </xf>
    <xf numFmtId="4" fontId="20" fillId="37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43" fontId="0" fillId="0" borderId="10" xfId="50" applyFont="1" applyBorder="1" applyAlignment="1">
      <alignment/>
    </xf>
    <xf numFmtId="43" fontId="13" fillId="0" borderId="10" xfId="50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20" fillId="37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indent="1"/>
    </xf>
    <xf numFmtId="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21" fillId="0" borderId="38" xfId="0" applyFont="1" applyFill="1" applyBorder="1" applyAlignment="1">
      <alignment horizontal="center" vertical="top" wrapText="1"/>
    </xf>
    <xf numFmtId="49" fontId="21" fillId="0" borderId="38" xfId="0" applyNumberFormat="1" applyFont="1" applyFill="1" applyBorder="1" applyAlignment="1">
      <alignment horizontal="center" vertical="top" wrapText="1"/>
    </xf>
    <xf numFmtId="4" fontId="21" fillId="0" borderId="38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22" fillId="37" borderId="10" xfId="0" applyFont="1" applyFill="1" applyBorder="1" applyAlignment="1">
      <alignment horizontal="justify" vertical="top" wrapText="1"/>
    </xf>
    <xf numFmtId="0" fontId="20" fillId="37" borderId="10" xfId="0" applyFont="1" applyFill="1" applyBorder="1" applyAlignment="1">
      <alignment horizontal="justify" vertical="top" wrapText="1"/>
    </xf>
    <xf numFmtId="0" fontId="20" fillId="37" borderId="13" xfId="0" applyFont="1" applyFill="1" applyBorder="1" applyAlignment="1">
      <alignment horizontal="justify" vertical="top" wrapText="1"/>
    </xf>
    <xf numFmtId="0" fontId="20" fillId="37" borderId="19" xfId="0" applyFont="1" applyFill="1" applyBorder="1" applyAlignment="1">
      <alignment horizontal="justify" vertical="top" wrapText="1"/>
    </xf>
    <xf numFmtId="4" fontId="21" fillId="37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10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9" fillId="37" borderId="10" xfId="0" applyNumberFormat="1" applyFont="1" applyFill="1" applyBorder="1" applyAlignment="1">
      <alignment horizontal="right" vertical="top" wrapText="1"/>
    </xf>
    <xf numFmtId="49" fontId="19" fillId="37" borderId="10" xfId="0" applyNumberFormat="1" applyFont="1" applyFill="1" applyBorder="1" applyAlignment="1">
      <alignment horizontal="center" vertical="top" wrapText="1"/>
    </xf>
    <xf numFmtId="49" fontId="32" fillId="37" borderId="10" xfId="0" applyNumberFormat="1" applyFont="1" applyFill="1" applyBorder="1" applyAlignment="1">
      <alignment horizontal="center" vertical="top" wrapText="1"/>
    </xf>
    <xf numFmtId="0" fontId="31" fillId="37" borderId="10" xfId="0" applyFont="1" applyFill="1" applyBorder="1" applyAlignment="1">
      <alignment horizontal="justify" vertical="top" wrapText="1"/>
    </xf>
    <xf numFmtId="0" fontId="32" fillId="37" borderId="10" xfId="0" applyFont="1" applyFill="1" applyBorder="1" applyAlignment="1">
      <alignment horizontal="justify" vertical="top" wrapText="1"/>
    </xf>
    <xf numFmtId="4" fontId="32" fillId="37" borderId="10" xfId="0" applyNumberFormat="1" applyFont="1" applyFill="1" applyBorder="1" applyAlignment="1">
      <alignment horizontal="right" vertical="top" wrapText="1"/>
    </xf>
    <xf numFmtId="4" fontId="19" fillId="37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10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justify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2" fillId="37" borderId="10" xfId="0" applyFont="1" applyFill="1" applyBorder="1" applyAlignment="1">
      <alignment horizontal="justify" vertical="top" wrapText="1"/>
    </xf>
    <xf numFmtId="0" fontId="20" fillId="37" borderId="10" xfId="0" applyFont="1" applyFill="1" applyBorder="1" applyAlignment="1">
      <alignment horizontal="justify" vertical="top" wrapText="1"/>
    </xf>
    <xf numFmtId="0" fontId="21" fillId="37" borderId="1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justify" vertical="top" wrapText="1"/>
    </xf>
    <xf numFmtId="0" fontId="20" fillId="37" borderId="10" xfId="0" applyFont="1" applyFill="1" applyBorder="1" applyAlignment="1">
      <alignment horizontal="justify" vertical="top" wrapText="1"/>
    </xf>
    <xf numFmtId="43" fontId="0" fillId="38" borderId="10" xfId="50" applyFont="1" applyFill="1" applyBorder="1" applyAlignment="1">
      <alignment/>
    </xf>
    <xf numFmtId="0" fontId="20" fillId="37" borderId="10" xfId="0" applyFont="1" applyFill="1" applyBorder="1" applyAlignment="1">
      <alignment horizontal="justify" vertical="center"/>
    </xf>
    <xf numFmtId="0" fontId="20" fillId="37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justify" vertical="top" wrapText="1"/>
    </xf>
    <xf numFmtId="4" fontId="22" fillId="37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top" wrapText="1"/>
    </xf>
    <xf numFmtId="0" fontId="31" fillId="37" borderId="10" xfId="0" applyFont="1" applyFill="1" applyBorder="1" applyAlignment="1">
      <alignment horizontal="center" vertical="top" wrapText="1"/>
    </xf>
    <xf numFmtId="0" fontId="32" fillId="37" borderId="10" xfId="0" applyFont="1" applyFill="1" applyBorder="1" applyAlignment="1">
      <alignment horizontal="center" vertical="top" wrapText="1"/>
    </xf>
    <xf numFmtId="43" fontId="19" fillId="37" borderId="10" xfId="50" applyFont="1" applyFill="1" applyBorder="1" applyAlignment="1">
      <alignment horizontal="justify" vertical="top" wrapText="1"/>
    </xf>
    <xf numFmtId="0" fontId="20" fillId="37" borderId="10" xfId="0" applyFont="1" applyFill="1" applyBorder="1" applyAlignment="1">
      <alignment vertical="top" wrapText="1"/>
    </xf>
    <xf numFmtId="4" fontId="20" fillId="37" borderId="10" xfId="55" applyNumberFormat="1" applyFont="1" applyFill="1" applyBorder="1" applyAlignment="1">
      <alignment horizontal="right" vertical="top" wrapText="1"/>
      <protection/>
    </xf>
    <xf numFmtId="49" fontId="21" fillId="37" borderId="10" xfId="55" applyNumberFormat="1" applyFont="1" applyFill="1" applyBorder="1" applyAlignment="1">
      <alignment horizontal="center" vertical="top" wrapText="1"/>
      <protection/>
    </xf>
    <xf numFmtId="49" fontId="20" fillId="37" borderId="10" xfId="55" applyNumberFormat="1" applyFont="1" applyFill="1" applyBorder="1" applyAlignment="1">
      <alignment horizontal="center" vertical="top" wrapText="1"/>
      <protection/>
    </xf>
    <xf numFmtId="0" fontId="22" fillId="37" borderId="10" xfId="55" applyFont="1" applyFill="1" applyBorder="1" applyAlignment="1">
      <alignment horizontal="justify" vertical="top" wrapText="1"/>
      <protection/>
    </xf>
    <xf numFmtId="0" fontId="20" fillId="37" borderId="10" xfId="55" applyFont="1" applyFill="1" applyBorder="1" applyAlignment="1">
      <alignment horizontal="justify" vertical="top" wrapText="1"/>
      <protection/>
    </xf>
    <xf numFmtId="49" fontId="20" fillId="37" borderId="10" xfId="56" applyNumberFormat="1" applyFont="1" applyFill="1" applyBorder="1" applyAlignment="1">
      <alignment horizontal="center" vertical="top" wrapText="1"/>
      <protection/>
    </xf>
    <xf numFmtId="0" fontId="20" fillId="37" borderId="10" xfId="56" applyFont="1" applyFill="1" applyBorder="1" applyAlignment="1">
      <alignment horizontal="justify" vertical="top" wrapText="1"/>
      <protection/>
    </xf>
    <xf numFmtId="4" fontId="74" fillId="37" borderId="10" xfId="55" applyNumberFormat="1" applyFont="1" applyFill="1" applyBorder="1" applyAlignment="1">
      <alignment horizontal="right" vertical="top" wrapText="1"/>
      <protection/>
    </xf>
    <xf numFmtId="0" fontId="74" fillId="37" borderId="10" xfId="0" applyFont="1" applyFill="1" applyBorder="1" applyAlignment="1">
      <alignment horizontal="justify" vertical="top" wrapText="1"/>
    </xf>
    <xf numFmtId="4" fontId="21" fillId="37" borderId="10" xfId="55" applyNumberFormat="1" applyFont="1" applyFill="1" applyBorder="1" applyAlignment="1">
      <alignment horizontal="right" vertical="top" wrapText="1"/>
      <protection/>
    </xf>
    <xf numFmtId="4" fontId="22" fillId="37" borderId="10" xfId="55" applyNumberFormat="1" applyFont="1" applyFill="1" applyBorder="1" applyAlignment="1">
      <alignment horizontal="right" vertical="top" wrapText="1"/>
      <protection/>
    </xf>
    <xf numFmtId="4" fontId="26" fillId="37" borderId="10" xfId="55" applyNumberFormat="1" applyFont="1" applyFill="1" applyBorder="1" applyAlignment="1">
      <alignment horizontal="right" vertical="top" wrapText="1"/>
      <protection/>
    </xf>
    <xf numFmtId="4" fontId="22" fillId="0" borderId="10" xfId="0" applyNumberFormat="1" applyFont="1" applyFill="1" applyBorder="1" applyAlignment="1">
      <alignment horizontal="right" vertical="top" wrapText="1"/>
    </xf>
    <xf numFmtId="0" fontId="21" fillId="37" borderId="10" xfId="0" applyFont="1" applyFill="1" applyBorder="1" applyAlignment="1">
      <alignment vertical="top" wrapText="1"/>
    </xf>
    <xf numFmtId="10" fontId="26" fillId="0" borderId="10" xfId="58" applyNumberFormat="1" applyFont="1" applyBorder="1" applyAlignment="1">
      <alignment horizontal="right"/>
    </xf>
    <xf numFmtId="10" fontId="32" fillId="0" borderId="10" xfId="58" applyNumberFormat="1" applyFont="1" applyBorder="1" applyAlignment="1">
      <alignment horizontal="right"/>
    </xf>
    <xf numFmtId="10" fontId="0" fillId="0" borderId="10" xfId="58" applyNumberFormat="1" applyFont="1" applyBorder="1" applyAlignment="1">
      <alignment/>
    </xf>
    <xf numFmtId="4" fontId="32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4" fontId="1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21" fillId="37" borderId="10" xfId="0" applyNumberFormat="1" applyFont="1" applyFill="1" applyBorder="1" applyAlignment="1">
      <alignment horizontal="center" vertical="top" wrapText="1"/>
    </xf>
    <xf numFmtId="0" fontId="20" fillId="37" borderId="10" xfId="55" applyFont="1" applyFill="1" applyBorder="1" applyAlignment="1">
      <alignment horizontal="center" vertical="top" wrapText="1"/>
      <protection/>
    </xf>
    <xf numFmtId="4" fontId="35" fillId="37" borderId="10" xfId="55" applyNumberFormat="1" applyFont="1" applyFill="1" applyBorder="1" applyAlignment="1">
      <alignment horizontal="right" vertical="top" wrapText="1"/>
      <protection/>
    </xf>
    <xf numFmtId="4" fontId="21" fillId="37" borderId="10" xfId="55" applyNumberFormat="1" applyFont="1" applyFill="1" applyBorder="1">
      <alignment/>
      <protection/>
    </xf>
    <xf numFmtId="4" fontId="22" fillId="37" borderId="10" xfId="0" applyNumberFormat="1" applyFont="1" applyFill="1" applyBorder="1" applyAlignment="1">
      <alignment horizontal="right"/>
    </xf>
    <xf numFmtId="4" fontId="21" fillId="37" borderId="10" xfId="0" applyNumberFormat="1" applyFont="1" applyFill="1" applyBorder="1" applyAlignment="1">
      <alignment horizontal="right"/>
    </xf>
    <xf numFmtId="10" fontId="2" fillId="0" borderId="10" xfId="0" applyNumberFormat="1" applyFont="1" applyFill="1" applyBorder="1" applyAlignment="1" applyProtection="1">
      <alignment/>
      <protection/>
    </xf>
    <xf numFmtId="10" fontId="2" fillId="0" borderId="10" xfId="58" applyNumberFormat="1" applyFont="1" applyFill="1" applyBorder="1" applyAlignment="1" applyProtection="1">
      <alignment horizontal="center"/>
      <protection locked="0"/>
    </xf>
    <xf numFmtId="10" fontId="2" fillId="0" borderId="10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9" fontId="3" fillId="0" borderId="10" xfId="58" applyNumberFormat="1" applyFont="1" applyFill="1" applyBorder="1" applyAlignment="1" applyProtection="1">
      <alignment horizontal="center"/>
      <protection/>
    </xf>
    <xf numFmtId="0" fontId="21" fillId="37" borderId="10" xfId="0" applyFont="1" applyFill="1" applyBorder="1" applyAlignment="1">
      <alignment horizontal="justify" vertical="top"/>
    </xf>
    <xf numFmtId="49" fontId="20" fillId="37" borderId="10" xfId="55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37" borderId="10" xfId="0" applyNumberFormat="1" applyFont="1" applyFill="1" applyBorder="1" applyAlignment="1">
      <alignment horizontal="center" vertical="center" wrapText="1"/>
    </xf>
    <xf numFmtId="49" fontId="20" fillId="37" borderId="10" xfId="0" applyNumberFormat="1" applyFont="1" applyFill="1" applyBorder="1" applyAlignment="1">
      <alignment horizontal="center" vertical="center" wrapText="1"/>
    </xf>
    <xf numFmtId="49" fontId="21" fillId="37" borderId="10" xfId="55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37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27" fillId="0" borderId="0" xfId="47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Continuous" vertical="center"/>
    </xf>
    <xf numFmtId="4" fontId="1" fillId="0" borderId="0" xfId="0" applyNumberFormat="1" applyFont="1" applyFill="1" applyAlignment="1">
      <alignment horizontal="centerContinuous" vertical="center"/>
    </xf>
    <xf numFmtId="4" fontId="1" fillId="0" borderId="0" xfId="0" applyNumberFormat="1" applyFont="1" applyFill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1" fontId="12" fillId="39" borderId="10" xfId="0" applyNumberFormat="1" applyFont="1" applyFill="1" applyBorder="1" applyAlignment="1">
      <alignment horizontal="center" vertical="center"/>
    </xf>
    <xf numFmtId="49" fontId="12" fillId="39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justify" vertical="center" wrapText="1"/>
    </xf>
    <xf numFmtId="1" fontId="1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justify" vertical="center" wrapText="1"/>
    </xf>
    <xf numFmtId="4" fontId="20" fillId="3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43" fontId="1" fillId="0" borderId="10" xfId="5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43" fontId="12" fillId="39" borderId="10" xfId="50" applyFont="1" applyFill="1" applyBorder="1" applyAlignment="1">
      <alignment vertical="center"/>
    </xf>
    <xf numFmtId="1" fontId="1" fillId="39" borderId="10" xfId="0" applyNumberFormat="1" applyFont="1" applyFill="1" applyBorder="1" applyAlignment="1">
      <alignment horizontal="center" vertical="center"/>
    </xf>
    <xf numFmtId="49" fontId="1" fillId="39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4" fontId="2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4" fontId="1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" fontId="1" fillId="0" borderId="0" xfId="0" applyNumberFormat="1" applyFont="1" applyFill="1" applyAlignment="1">
      <alignment horizontal="justify" vertical="center"/>
    </xf>
    <xf numFmtId="0" fontId="1" fillId="37" borderId="0" xfId="0" applyFont="1" applyFill="1" applyAlignment="1">
      <alignment vertical="center"/>
    </xf>
    <xf numFmtId="2" fontId="12" fillId="0" borderId="0" xfId="0" applyNumberFormat="1" applyFont="1" applyFill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4" fontId="1" fillId="4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" fontId="12" fillId="39" borderId="10" xfId="0" applyNumberFormat="1" applyFont="1" applyFill="1" applyBorder="1" applyAlignment="1">
      <alignment vertical="center"/>
    </xf>
    <xf numFmtId="43" fontId="20" fillId="37" borderId="10" xfId="50" applyFont="1" applyFill="1" applyBorder="1" applyAlignment="1">
      <alignment/>
    </xf>
    <xf numFmtId="0" fontId="21" fillId="37" borderId="10" xfId="0" applyFont="1" applyFill="1" applyBorder="1" applyAlignment="1">
      <alignment horizontal="justify" vertical="top" wrapText="1"/>
    </xf>
    <xf numFmtId="0" fontId="20" fillId="37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4" fontId="21" fillId="37" borderId="10" xfId="0" applyNumberFormat="1" applyFont="1" applyFill="1" applyBorder="1" applyAlignment="1">
      <alignment horizontal="right" vertical="center" wrapText="1"/>
    </xf>
    <xf numFmtId="0" fontId="20" fillId="37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justify" vertical="center" wrapText="1"/>
    </xf>
    <xf numFmtId="4" fontId="20" fillId="37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1" fillId="37" borderId="10" xfId="55" applyFont="1" applyFill="1" applyBorder="1" applyAlignment="1">
      <alignment horizontal="justify" vertical="center" wrapText="1"/>
      <protection/>
    </xf>
    <xf numFmtId="4" fontId="21" fillId="37" borderId="10" xfId="55" applyNumberFormat="1" applyFont="1" applyFill="1" applyBorder="1" applyAlignment="1">
      <alignment horizontal="right" vertical="center" wrapText="1"/>
      <protection/>
    </xf>
    <xf numFmtId="0" fontId="20" fillId="37" borderId="10" xfId="55" applyFont="1" applyFill="1" applyBorder="1" applyAlignment="1">
      <alignment horizontal="justify" vertical="center" wrapText="1"/>
      <protection/>
    </xf>
    <xf numFmtId="4" fontId="20" fillId="37" borderId="10" xfId="55" applyNumberFormat="1" applyFont="1" applyFill="1" applyBorder="1" applyAlignment="1">
      <alignment horizontal="right" vertical="center" wrapText="1"/>
      <protection/>
    </xf>
    <xf numFmtId="4" fontId="22" fillId="37" borderId="10" xfId="55" applyNumberFormat="1" applyFont="1" applyFill="1" applyBorder="1" applyAlignment="1">
      <alignment horizontal="right" vertical="center" wrapText="1"/>
      <protection/>
    </xf>
    <xf numFmtId="0" fontId="21" fillId="37" borderId="10" xfId="0" applyFont="1" applyFill="1" applyBorder="1" applyAlignment="1">
      <alignment horizontal="justify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37" borderId="10" xfId="0" applyFont="1" applyFill="1" applyBorder="1" applyAlignment="1">
      <alignment horizontal="center" vertical="center" wrapText="1"/>
    </xf>
    <xf numFmtId="4" fontId="22" fillId="37" borderId="10" xfId="0" applyNumberFormat="1" applyFont="1" applyFill="1" applyBorder="1" applyAlignment="1">
      <alignment horizontal="right" vertical="center" wrapText="1"/>
    </xf>
    <xf numFmtId="4" fontId="74" fillId="37" borderId="10" xfId="55" applyNumberFormat="1" applyFont="1" applyFill="1" applyBorder="1" applyAlignment="1">
      <alignment horizontal="right" vertical="center" wrapText="1"/>
      <protection/>
    </xf>
    <xf numFmtId="0" fontId="22" fillId="0" borderId="10" xfId="0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>
      <alignment vertical="center" wrapText="1"/>
    </xf>
    <xf numFmtId="43" fontId="21" fillId="0" borderId="10" xfId="50" applyFont="1" applyFill="1" applyBorder="1" applyAlignment="1">
      <alignment horizontal="right" vertical="center"/>
    </xf>
    <xf numFmtId="43" fontId="20" fillId="0" borderId="10" xfId="5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4" fontId="29" fillId="37" borderId="10" xfId="0" applyNumberFormat="1" applyFont="1" applyFill="1" applyBorder="1" applyAlignment="1">
      <alignment horizontal="right" vertical="center" wrapText="1"/>
    </xf>
    <xf numFmtId="0" fontId="21" fillId="37" borderId="10" xfId="0" applyFont="1" applyFill="1" applyBorder="1" applyAlignment="1">
      <alignment vertical="center"/>
    </xf>
    <xf numFmtId="4" fontId="21" fillId="37" borderId="10" xfId="0" applyNumberFormat="1" applyFont="1" applyFill="1" applyBorder="1" applyAlignment="1">
      <alignment vertical="center"/>
    </xf>
    <xf numFmtId="0" fontId="20" fillId="37" borderId="0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0" fillId="0" borderId="0" xfId="50" applyFont="1" applyFill="1" applyAlignment="1">
      <alignment vertical="center"/>
    </xf>
    <xf numFmtId="0" fontId="21" fillId="37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 wrapText="1"/>
    </xf>
    <xf numFmtId="4" fontId="12" fillId="39" borderId="10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10" fontId="1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justify" vertical="top" wrapText="1"/>
    </xf>
    <xf numFmtId="0" fontId="21" fillId="37" borderId="10" xfId="0" applyFont="1" applyFill="1" applyBorder="1" applyAlignment="1">
      <alignment horizontal="justify" vertical="top" wrapText="1"/>
    </xf>
    <xf numFmtId="0" fontId="20" fillId="37" borderId="10" xfId="0" applyFont="1" applyFill="1" applyBorder="1" applyAlignment="1">
      <alignment horizontal="justify" vertical="top" wrapText="1"/>
    </xf>
    <xf numFmtId="49" fontId="12" fillId="0" borderId="0" xfId="0" applyNumberFormat="1" applyFont="1" applyFill="1" applyAlignment="1">
      <alignment horizontal="left"/>
    </xf>
    <xf numFmtId="0" fontId="22" fillId="37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justify" vertical="center"/>
    </xf>
    <xf numFmtId="4" fontId="0" fillId="0" borderId="0" xfId="0" applyNumberFormat="1" applyFont="1" applyAlignment="1">
      <alignment vertical="center"/>
    </xf>
    <xf numFmtId="0" fontId="20" fillId="41" borderId="10" xfId="0" applyFont="1" applyFill="1" applyBorder="1" applyAlignment="1">
      <alignment horizontal="center" vertical="center" wrapText="1"/>
    </xf>
    <xf numFmtId="49" fontId="21" fillId="41" borderId="10" xfId="0" applyNumberFormat="1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justify" vertical="center" wrapText="1"/>
    </xf>
    <xf numFmtId="4" fontId="20" fillId="41" borderId="10" xfId="0" applyNumberFormat="1" applyFont="1" applyFill="1" applyBorder="1" applyAlignment="1">
      <alignment vertical="center" wrapText="1"/>
    </xf>
    <xf numFmtId="4" fontId="21" fillId="41" borderId="10" xfId="0" applyNumberFormat="1" applyFont="1" applyFill="1" applyBorder="1" applyAlignment="1">
      <alignment horizontal="right" vertical="center" wrapText="1"/>
    </xf>
    <xf numFmtId="49" fontId="20" fillId="41" borderId="10" xfId="0" applyNumberFormat="1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4" fontId="20" fillId="41" borderId="10" xfId="0" applyNumberFormat="1" applyFont="1" applyFill="1" applyBorder="1" applyAlignment="1">
      <alignment horizontal="right" vertical="center" wrapText="1"/>
    </xf>
    <xf numFmtId="0" fontId="21" fillId="41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3" xfId="0" applyFont="1" applyFill="1" applyBorder="1" applyAlignment="1">
      <alignment horizontal="justify" vertical="top" wrapText="1"/>
    </xf>
    <xf numFmtId="0" fontId="20" fillId="37" borderId="11" xfId="0" applyFont="1" applyFill="1" applyBorder="1" applyAlignment="1">
      <alignment horizontal="justify" vertical="top" wrapText="1"/>
    </xf>
    <xf numFmtId="0" fontId="20" fillId="37" borderId="13" xfId="0" applyFont="1" applyFill="1" applyBorder="1" applyAlignment="1">
      <alignment horizontal="justify" vertical="top" wrapText="1"/>
    </xf>
    <xf numFmtId="0" fontId="21" fillId="37" borderId="39" xfId="0" applyFont="1" applyFill="1" applyBorder="1" applyAlignment="1">
      <alignment horizontal="justify" vertical="top" wrapText="1"/>
    </xf>
    <xf numFmtId="0" fontId="21" fillId="37" borderId="4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/>
    </xf>
    <xf numFmtId="0" fontId="1" fillId="0" borderId="39" xfId="0" applyFont="1" applyFill="1" applyBorder="1" applyAlignment="1">
      <alignment horizontal="justify" vertical="center"/>
    </xf>
    <xf numFmtId="0" fontId="1" fillId="0" borderId="40" xfId="0" applyFont="1" applyFill="1" applyBorder="1" applyAlignment="1">
      <alignment horizontal="justify" vertical="center"/>
    </xf>
    <xf numFmtId="0" fontId="1" fillId="0" borderId="22" xfId="0" applyFont="1" applyFill="1" applyBorder="1" applyAlignment="1">
      <alignment horizontal="justify" vertical="center"/>
    </xf>
    <xf numFmtId="0" fontId="12" fillId="0" borderId="30" xfId="0" applyFont="1" applyFill="1" applyBorder="1" applyAlignment="1">
      <alignment horizontal="justify" vertical="top"/>
    </xf>
    <xf numFmtId="0" fontId="12" fillId="0" borderId="41" xfId="0" applyFont="1" applyFill="1" applyBorder="1" applyAlignment="1">
      <alignment horizontal="justify" vertical="top"/>
    </xf>
    <xf numFmtId="0" fontId="1" fillId="0" borderId="39" xfId="0" applyFont="1" applyFill="1" applyBorder="1" applyAlignment="1">
      <alignment horizontal="justify" vertical="top"/>
    </xf>
    <xf numFmtId="0" fontId="1" fillId="0" borderId="40" xfId="0" applyFont="1" applyFill="1" applyBorder="1" applyAlignment="1">
      <alignment horizontal="justify" vertical="top"/>
    </xf>
    <xf numFmtId="0" fontId="1" fillId="0" borderId="22" xfId="0" applyFont="1" applyFill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37" borderId="10" xfId="0" applyFont="1" applyFill="1" applyBorder="1" applyAlignment="1">
      <alignment horizontal="justify" vertical="top" wrapText="1"/>
    </xf>
    <xf numFmtId="0" fontId="21" fillId="37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justify"/>
    </xf>
    <xf numFmtId="0" fontId="21" fillId="0" borderId="40" xfId="0" applyFont="1" applyFill="1" applyBorder="1" applyAlignment="1">
      <alignment horizontal="justify"/>
    </xf>
    <xf numFmtId="0" fontId="21" fillId="0" borderId="22" xfId="0" applyFont="1" applyFill="1" applyBorder="1" applyAlignment="1">
      <alignment horizontal="justify"/>
    </xf>
    <xf numFmtId="0" fontId="19" fillId="37" borderId="10" xfId="0" applyFont="1" applyFill="1" applyBorder="1" applyAlignment="1">
      <alignment horizontal="justify" vertical="top" wrapText="1"/>
    </xf>
    <xf numFmtId="0" fontId="20" fillId="35" borderId="11" xfId="0" applyFont="1" applyFill="1" applyBorder="1" applyAlignment="1">
      <alignment horizontal="justify" vertical="top" wrapText="1"/>
    </xf>
    <xf numFmtId="0" fontId="20" fillId="35" borderId="13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3" xfId="0" applyFont="1" applyFill="1" applyBorder="1" applyAlignment="1">
      <alignment horizontal="justify" vertical="top" wrapText="1"/>
    </xf>
    <xf numFmtId="0" fontId="21" fillId="0" borderId="39" xfId="0" applyFont="1" applyFill="1" applyBorder="1" applyAlignment="1">
      <alignment horizontal="justify" vertical="top" wrapText="1"/>
    </xf>
    <xf numFmtId="0" fontId="21" fillId="0" borderId="4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35" borderId="11" xfId="0" applyFont="1" applyFill="1" applyBorder="1" applyAlignment="1">
      <alignment vertical="top" wrapText="1"/>
    </xf>
    <xf numFmtId="0" fontId="20" fillId="35" borderId="19" xfId="0" applyFont="1" applyFill="1" applyBorder="1" applyAlignment="1">
      <alignment vertical="top" wrapText="1"/>
    </xf>
    <xf numFmtId="0" fontId="20" fillId="37" borderId="11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horizontal="left" vertical="top" wrapText="1"/>
    </xf>
    <xf numFmtId="0" fontId="21" fillId="37" borderId="11" xfId="0" applyFont="1" applyFill="1" applyBorder="1" applyAlignment="1">
      <alignment horizontal="justify" vertical="top" wrapText="1"/>
    </xf>
    <xf numFmtId="0" fontId="21" fillId="37" borderId="13" xfId="0" applyFont="1" applyFill="1" applyBorder="1" applyAlignment="1">
      <alignment horizontal="justify" vertical="top" wrapText="1"/>
    </xf>
    <xf numFmtId="0" fontId="20" fillId="37" borderId="19" xfId="0" applyFont="1" applyFill="1" applyBorder="1" applyAlignment="1">
      <alignment horizontal="justify" vertical="top" wrapText="1"/>
    </xf>
    <xf numFmtId="0" fontId="20" fillId="35" borderId="11" xfId="0" applyFont="1" applyFill="1" applyBorder="1" applyAlignment="1">
      <alignment horizontal="left" vertical="top" wrapText="1"/>
    </xf>
    <xf numFmtId="0" fontId="20" fillId="35" borderId="13" xfId="0" applyFont="1" applyFill="1" applyBorder="1" applyAlignment="1">
      <alignment horizontal="left" vertical="top" wrapText="1"/>
    </xf>
    <xf numFmtId="0" fontId="21" fillId="37" borderId="10" xfId="0" applyFont="1" applyFill="1" applyBorder="1" applyAlignment="1">
      <alignment horizontal="left"/>
    </xf>
    <xf numFmtId="0" fontId="20" fillId="37" borderId="10" xfId="0" applyFont="1" applyFill="1" applyBorder="1" applyAlignment="1">
      <alignment horizontal="justify" vertical="top" wrapText="1"/>
    </xf>
    <xf numFmtId="0" fontId="21" fillId="37" borderId="10" xfId="55" applyFont="1" applyFill="1" applyBorder="1" applyAlignment="1">
      <alignment horizontal="justify" vertical="top" wrapText="1"/>
      <protection/>
    </xf>
    <xf numFmtId="0" fontId="20" fillId="0" borderId="11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0" fillId="35" borderId="19" xfId="0" applyFont="1" applyFill="1" applyBorder="1" applyAlignment="1">
      <alignment horizontal="justify" vertical="top" wrapText="1"/>
    </xf>
    <xf numFmtId="4" fontId="20" fillId="0" borderId="21" xfId="0" applyNumberFormat="1" applyFont="1" applyFill="1" applyBorder="1" applyAlignment="1">
      <alignment horizontal="right" vertical="top" wrapText="1"/>
    </xf>
    <xf numFmtId="4" fontId="20" fillId="0" borderId="24" xfId="0" applyNumberFormat="1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justify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" fontId="20" fillId="37" borderId="21" xfId="0" applyNumberFormat="1" applyFont="1" applyFill="1" applyBorder="1" applyAlignment="1">
      <alignment horizontal="right" vertical="top" wrapText="1"/>
    </xf>
    <xf numFmtId="4" fontId="20" fillId="37" borderId="24" xfId="0" applyNumberFormat="1" applyFont="1" applyFill="1" applyBorder="1" applyAlignment="1">
      <alignment horizontal="right" vertical="top" wrapText="1"/>
    </xf>
    <xf numFmtId="0" fontId="20" fillId="37" borderId="20" xfId="0" applyFont="1" applyFill="1" applyBorder="1" applyAlignment="1">
      <alignment horizontal="center" vertical="top" wrapText="1"/>
    </xf>
    <xf numFmtId="0" fontId="20" fillId="37" borderId="23" xfId="0" applyFont="1" applyFill="1" applyBorder="1" applyAlignment="1">
      <alignment horizontal="center" vertical="top" wrapText="1"/>
    </xf>
    <xf numFmtId="49" fontId="20" fillId="37" borderId="11" xfId="0" applyNumberFormat="1" applyFont="1" applyFill="1" applyBorder="1" applyAlignment="1">
      <alignment horizontal="center" vertical="top" wrapText="1"/>
    </xf>
    <xf numFmtId="49" fontId="20" fillId="37" borderId="13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13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AppData/Roaming/AppData/Roaming/Fomine%20Software/Winpopup%20LAN%20Messenger/Received%20Files/FOD.FOD-CB3022F9C17/Escritorio/Users/TALLER%20SISTEMA%20PLAN%20PRESUPUESTO%20%202006%20(MUNICIPALIDADES)/Otros/Modelo%20para%20c&#225;lculo%20de%20recursos%20espec&#237;ficos%20y%20otros%20(Uso%20interno).xls" TargetMode="External" /><Relationship Id="rId2" Type="http://schemas.openxmlformats.org/officeDocument/2006/relationships/hyperlink" Target="../AppData/Roaming/AppData/Roaming/Fomine%20Software/Winpopup%20LAN%20Messenger/Received%20Files/FOD.FOD-CB3022F9C17/Escritorio/Users/TALLER%20SISTEMA%20PLAN%20PRESUPUESTO%20%202006%20(MUNICIPALIDADES)/Otros/Modelo%20para%20c&#225;lculo%20de%20recursos%20espec&#237;ficos%20y%20otros%20(Uso%20interno)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../AppData/Roaming/AppData/Roaming/Fomine%20Software/Winpopup%20LAN%20Messenger/Received%20Files/FOD.FOD-CB3022F9C17/Escritorio/Users/TALLER%20SISTEMA%20PLAN%20PRESUPUESTO%20%202006%20(MUNICIPALIDADES)/Otros/Modelo%20para%20c&#225;lculo%20de%20recursos%20espec&#237;ficos%20y%20otros%20(Uso%20interno).xls" TargetMode="External" /><Relationship Id="rId2" Type="http://schemas.openxmlformats.org/officeDocument/2006/relationships/hyperlink" Target="../AppData/Roaming/AppData/Roaming/Fomine%20Software/Winpopup%20LAN%20Messenger/Received%20Files/FOD.FOD-CB3022F9C17/Escritorio/Users/TALLER%20SISTEMA%20PLAN%20PRESUPUESTO%20%202006%20(MUNICIPALIDADES)/Otros/Modelo%20para%20c&#225;lculo%20de%20recursos%20espec&#237;ficos%20y%20otros%20(Uso%20interno)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" name="Oval 10">
          <a:hlinkClick r:id="rId1"/>
        </xdr:cNvPr>
        <xdr:cNvSpPr>
          <a:spLocks/>
        </xdr:cNvSpPr>
      </xdr:nvSpPr>
      <xdr:spPr>
        <a:xfrm>
          <a:off x="85725" y="0"/>
          <a:ext cx="409575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0</xdr:col>
      <xdr:colOff>495300</xdr:colOff>
      <xdr:row>1</xdr:row>
      <xdr:rowOff>142875</xdr:rowOff>
    </xdr:to>
    <xdr:sp>
      <xdr:nvSpPr>
        <xdr:cNvPr id="2" name="Oval 11">
          <a:hlinkClick r:id="rId2"/>
        </xdr:cNvPr>
        <xdr:cNvSpPr>
          <a:spLocks/>
        </xdr:cNvSpPr>
      </xdr:nvSpPr>
      <xdr:spPr>
        <a:xfrm>
          <a:off x="85725" y="66675"/>
          <a:ext cx="409575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85725" y="0"/>
          <a:ext cx="409575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0</xdr:col>
      <xdr:colOff>495300</xdr:colOff>
      <xdr:row>1</xdr:row>
      <xdr:rowOff>142875</xdr:rowOff>
    </xdr:to>
    <xdr:sp>
      <xdr:nvSpPr>
        <xdr:cNvPr id="2" name="Oval 14">
          <a:hlinkClick r:id="rId2"/>
        </xdr:cNvPr>
        <xdr:cNvSpPr>
          <a:spLocks/>
        </xdr:cNvSpPr>
      </xdr:nvSpPr>
      <xdr:spPr>
        <a:xfrm>
          <a:off x="85725" y="66675"/>
          <a:ext cx="409575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81"/>
  <sheetViews>
    <sheetView zoomScale="120" zoomScaleNormal="120" zoomScalePageLayoutView="0" workbookViewId="0" topLeftCell="A43">
      <selection activeCell="A1" sqref="A1:F68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5.57421875" style="56" customWidth="1"/>
    <col min="5" max="5" width="13.8515625" style="56" customWidth="1"/>
    <col min="6" max="6" width="13.140625" style="56" customWidth="1"/>
    <col min="7" max="7" width="14.7109375" style="56" customWidth="1"/>
    <col min="8" max="8" width="12.7109375" style="56" bestFit="1" customWidth="1"/>
    <col min="9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">
        <v>618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37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14</v>
      </c>
      <c r="B8" s="612"/>
      <c r="C8" s="612"/>
      <c r="D8" s="612"/>
      <c r="E8" s="612"/>
      <c r="F8" s="613"/>
    </row>
    <row r="9" spans="1:6" ht="15" customHeight="1">
      <c r="A9" s="355" t="s">
        <v>119</v>
      </c>
      <c r="B9" s="355" t="s">
        <v>120</v>
      </c>
      <c r="C9" s="356" t="s">
        <v>44</v>
      </c>
      <c r="D9" s="355" t="s">
        <v>430</v>
      </c>
      <c r="E9" s="357" t="s">
        <v>121</v>
      </c>
      <c r="F9" s="357" t="s">
        <v>122</v>
      </c>
    </row>
    <row r="10" spans="1:6" ht="15" customHeight="1">
      <c r="A10" s="358"/>
      <c r="B10" s="358"/>
      <c r="C10" s="72"/>
      <c r="D10" s="358"/>
      <c r="E10" s="359"/>
      <c r="F10" s="359"/>
    </row>
    <row r="11" spans="1:6" ht="15" customHeight="1">
      <c r="A11" s="358"/>
      <c r="B11" s="72" t="s">
        <v>420</v>
      </c>
      <c r="C11" s="73"/>
      <c r="D11" s="74" t="s">
        <v>103</v>
      </c>
      <c r="E11" s="359"/>
      <c r="F11" s="359">
        <f>+F13+F16+F19+F26</f>
        <v>638650</v>
      </c>
    </row>
    <row r="12" spans="1:6" ht="15" customHeight="1">
      <c r="A12" s="358"/>
      <c r="B12" s="217"/>
      <c r="C12" s="221"/>
      <c r="D12" s="363"/>
      <c r="E12" s="359"/>
      <c r="F12" s="359"/>
    </row>
    <row r="13" spans="1:6" ht="15" customHeight="1">
      <c r="A13" s="358"/>
      <c r="B13" s="221"/>
      <c r="C13" s="217" t="s">
        <v>433</v>
      </c>
      <c r="D13" s="363" t="s">
        <v>434</v>
      </c>
      <c r="E13" s="359"/>
      <c r="F13" s="359">
        <f>+E14</f>
        <v>500000</v>
      </c>
    </row>
    <row r="14" spans="1:6" ht="15" customHeight="1">
      <c r="A14" s="358"/>
      <c r="B14" s="221"/>
      <c r="C14" s="221" t="s">
        <v>161</v>
      </c>
      <c r="D14" s="364" t="s">
        <v>611</v>
      </c>
      <c r="E14" s="360">
        <v>500000</v>
      </c>
      <c r="F14" s="359"/>
    </row>
    <row r="15" spans="1:6" ht="15" customHeight="1">
      <c r="A15" s="358"/>
      <c r="B15" s="221"/>
      <c r="C15" s="221"/>
      <c r="D15" s="364"/>
      <c r="E15" s="360"/>
      <c r="F15" s="359"/>
    </row>
    <row r="16" spans="1:6" ht="15" customHeight="1">
      <c r="A16" s="358"/>
      <c r="B16" s="221"/>
      <c r="C16" s="217" t="s">
        <v>436</v>
      </c>
      <c r="D16" s="363" t="s">
        <v>176</v>
      </c>
      <c r="E16" s="360"/>
      <c r="F16" s="359">
        <f>+E17</f>
        <v>42000</v>
      </c>
    </row>
    <row r="17" spans="1:6" ht="15" customHeight="1">
      <c r="A17" s="358"/>
      <c r="B17" s="221"/>
      <c r="C17" s="221" t="s">
        <v>177</v>
      </c>
      <c r="D17" s="364" t="s">
        <v>178</v>
      </c>
      <c r="E17" s="360">
        <v>42000</v>
      </c>
      <c r="F17" s="359"/>
    </row>
    <row r="18" spans="1:6" ht="15" customHeight="1">
      <c r="A18" s="358"/>
      <c r="B18" s="221"/>
      <c r="C18" s="221"/>
      <c r="D18" s="364"/>
      <c r="E18" s="360"/>
      <c r="F18" s="359"/>
    </row>
    <row r="19" spans="1:6" ht="15" customHeight="1">
      <c r="A19" s="358"/>
      <c r="B19" s="221"/>
      <c r="C19" s="217" t="s">
        <v>437</v>
      </c>
      <c r="D19" s="614" t="s">
        <v>183</v>
      </c>
      <c r="E19" s="360"/>
      <c r="F19" s="359">
        <f>+E21+E23</f>
        <v>48750</v>
      </c>
    </row>
    <row r="20" spans="1:6" ht="15" customHeight="1">
      <c r="A20" s="358"/>
      <c r="B20" s="221"/>
      <c r="C20" s="221"/>
      <c r="D20" s="615"/>
      <c r="E20" s="360"/>
      <c r="F20" s="359"/>
    </row>
    <row r="21" spans="1:6" ht="15" customHeight="1">
      <c r="A21" s="358"/>
      <c r="B21" s="221"/>
      <c r="C21" s="221" t="s">
        <v>184</v>
      </c>
      <c r="D21" s="616" t="s">
        <v>185</v>
      </c>
      <c r="E21" s="360">
        <v>46250</v>
      </c>
      <c r="F21" s="359"/>
    </row>
    <row r="22" spans="1:6" ht="15" customHeight="1">
      <c r="A22" s="358"/>
      <c r="B22" s="221"/>
      <c r="C22" s="221"/>
      <c r="D22" s="617"/>
      <c r="E22" s="360"/>
      <c r="F22" s="359"/>
    </row>
    <row r="23" spans="1:6" ht="15" customHeight="1">
      <c r="A23" s="358"/>
      <c r="B23" s="221"/>
      <c r="C23" s="221" t="s">
        <v>186</v>
      </c>
      <c r="D23" s="616" t="s">
        <v>189</v>
      </c>
      <c r="E23" s="360">
        <v>2500</v>
      </c>
      <c r="F23" s="359"/>
    </row>
    <row r="24" spans="1:6" ht="15" customHeight="1">
      <c r="A24" s="358"/>
      <c r="B24" s="221"/>
      <c r="C24" s="221"/>
      <c r="D24" s="617"/>
      <c r="E24" s="360"/>
      <c r="F24" s="359"/>
    </row>
    <row r="25" spans="1:6" ht="15" customHeight="1">
      <c r="A25" s="358"/>
      <c r="B25" s="221"/>
      <c r="C25" s="221"/>
      <c r="D25" s="365"/>
      <c r="E25" s="359"/>
      <c r="F25" s="359"/>
    </row>
    <row r="26" spans="1:6" ht="15" customHeight="1">
      <c r="A26" s="358"/>
      <c r="B26" s="221"/>
      <c r="C26" s="221"/>
      <c r="D26" s="614" t="s">
        <v>191</v>
      </c>
      <c r="E26" s="359"/>
      <c r="F26" s="359">
        <f>+E28+E29+E31</f>
        <v>47900</v>
      </c>
    </row>
    <row r="27" spans="1:6" ht="15" customHeight="1">
      <c r="A27" s="358"/>
      <c r="B27" s="221"/>
      <c r="C27" s="221"/>
      <c r="D27" s="615"/>
      <c r="E27" s="359"/>
      <c r="F27" s="359"/>
    </row>
    <row r="28" spans="1:6" ht="15" customHeight="1">
      <c r="A28" s="358"/>
      <c r="B28" s="221"/>
      <c r="C28" s="221" t="s">
        <v>192</v>
      </c>
      <c r="D28" s="366" t="s">
        <v>49</v>
      </c>
      <c r="E28" s="360">
        <v>25400</v>
      </c>
      <c r="F28" s="359"/>
    </row>
    <row r="29" spans="1:6" ht="15" customHeight="1">
      <c r="A29" s="358"/>
      <c r="B29" s="221"/>
      <c r="C29" s="221" t="s">
        <v>194</v>
      </c>
      <c r="D29" s="616" t="s">
        <v>195</v>
      </c>
      <c r="E29" s="360">
        <v>7500</v>
      </c>
      <c r="F29" s="359"/>
    </row>
    <row r="30" spans="1:6" ht="15" customHeight="1">
      <c r="A30" s="358"/>
      <c r="B30" s="221"/>
      <c r="C30" s="221"/>
      <c r="D30" s="617"/>
      <c r="E30" s="360"/>
      <c r="F30" s="359"/>
    </row>
    <row r="31" spans="1:6" ht="15" customHeight="1">
      <c r="A31" s="358"/>
      <c r="B31" s="221"/>
      <c r="C31" s="221" t="s">
        <v>196</v>
      </c>
      <c r="D31" s="365" t="s">
        <v>197</v>
      </c>
      <c r="E31" s="360">
        <v>15000</v>
      </c>
      <c r="F31" s="359"/>
    </row>
    <row r="32" spans="1:6" ht="15" customHeight="1">
      <c r="A32" s="358"/>
      <c r="B32" s="358"/>
      <c r="C32" s="72"/>
      <c r="D32" s="358"/>
      <c r="E32" s="359"/>
      <c r="F32" s="359"/>
    </row>
    <row r="33" spans="1:6" ht="15" customHeight="1">
      <c r="A33" s="99"/>
      <c r="B33" s="129"/>
      <c r="C33" s="100"/>
      <c r="D33" s="85"/>
      <c r="E33" s="130"/>
      <c r="F33" s="102"/>
    </row>
    <row r="34" spans="1:6" s="215" customFormat="1" ht="15" customHeight="1">
      <c r="A34" s="265"/>
      <c r="B34" s="217" t="s">
        <v>202</v>
      </c>
      <c r="C34" s="221"/>
      <c r="D34" s="363" t="s">
        <v>157</v>
      </c>
      <c r="E34" s="223"/>
      <c r="F34" s="286">
        <f>+F39+F35</f>
        <v>521750</v>
      </c>
    </row>
    <row r="35" spans="1:6" s="215" customFormat="1" ht="15" customHeight="1">
      <c r="A35" s="265"/>
      <c r="B35" s="217"/>
      <c r="C35" s="217" t="s">
        <v>256</v>
      </c>
      <c r="D35" s="363" t="s">
        <v>257</v>
      </c>
      <c r="E35" s="223"/>
      <c r="F35" s="286">
        <f>+E36</f>
        <v>21750</v>
      </c>
    </row>
    <row r="36" spans="1:6" s="215" customFormat="1" ht="15" customHeight="1">
      <c r="A36" s="265"/>
      <c r="B36" s="217"/>
      <c r="C36" s="221" t="s">
        <v>258</v>
      </c>
      <c r="D36" s="364" t="s">
        <v>259</v>
      </c>
      <c r="E36" s="223">
        <v>21750</v>
      </c>
      <c r="F36" s="286"/>
    </row>
    <row r="37" spans="1:6" s="215" customFormat="1" ht="15" customHeight="1">
      <c r="A37" s="265"/>
      <c r="B37" s="217"/>
      <c r="C37" s="221"/>
      <c r="D37" s="363"/>
      <c r="E37" s="223"/>
      <c r="F37" s="286"/>
    </row>
    <row r="38" spans="1:6" s="215" customFormat="1" ht="15" customHeight="1">
      <c r="A38" s="265"/>
      <c r="B38" s="221"/>
      <c r="C38" s="221"/>
      <c r="D38" s="364"/>
      <c r="E38" s="223"/>
      <c r="F38" s="284"/>
    </row>
    <row r="39" spans="1:6" s="215" customFormat="1" ht="15" customHeight="1">
      <c r="A39" s="265"/>
      <c r="B39" s="221"/>
      <c r="C39" s="217" t="s">
        <v>270</v>
      </c>
      <c r="D39" s="363" t="s">
        <v>271</v>
      </c>
      <c r="E39" s="223"/>
      <c r="F39" s="220">
        <f>+E40+E41</f>
        <v>500000</v>
      </c>
    </row>
    <row r="40" spans="1:6" s="215" customFormat="1" ht="15" customHeight="1">
      <c r="A40" s="265"/>
      <c r="B40" s="221"/>
      <c r="C40" s="221" t="s">
        <v>272</v>
      </c>
      <c r="D40" s="365" t="s">
        <v>273</v>
      </c>
      <c r="E40" s="223">
        <v>250000</v>
      </c>
      <c r="F40" s="284"/>
    </row>
    <row r="41" spans="1:6" s="215" customFormat="1" ht="15" customHeight="1">
      <c r="A41" s="265"/>
      <c r="B41" s="221"/>
      <c r="C41" s="221" t="s">
        <v>495</v>
      </c>
      <c r="D41" s="364" t="s">
        <v>616</v>
      </c>
      <c r="E41" s="223">
        <v>250000</v>
      </c>
      <c r="F41" s="284"/>
    </row>
    <row r="42" spans="1:6" s="215" customFormat="1" ht="15" customHeight="1">
      <c r="A42" s="265"/>
      <c r="B42" s="221"/>
      <c r="C42" s="221"/>
      <c r="D42" s="365"/>
      <c r="E42" s="223"/>
      <c r="F42" s="284"/>
    </row>
    <row r="43" spans="1:6" s="215" customFormat="1" ht="15" customHeight="1">
      <c r="A43" s="265"/>
      <c r="B43" s="217" t="s">
        <v>292</v>
      </c>
      <c r="C43" s="221"/>
      <c r="D43" s="363" t="s">
        <v>105</v>
      </c>
      <c r="E43" s="223"/>
      <c r="F43" s="220">
        <f>+F48+F57+F54+F45</f>
        <v>1280000</v>
      </c>
    </row>
    <row r="44" spans="1:6" s="215" customFormat="1" ht="15" customHeight="1">
      <c r="A44" s="265"/>
      <c r="B44" s="217"/>
      <c r="C44" s="221"/>
      <c r="D44" s="363"/>
      <c r="E44" s="223"/>
      <c r="F44" s="284"/>
    </row>
    <row r="45" spans="1:6" s="215" customFormat="1" ht="15" customHeight="1">
      <c r="A45" s="265"/>
      <c r="B45" s="217"/>
      <c r="C45" s="221" t="s">
        <v>293</v>
      </c>
      <c r="D45" s="363" t="s">
        <v>294</v>
      </c>
      <c r="E45" s="223"/>
      <c r="F45" s="220">
        <f>+E46</f>
        <v>100000</v>
      </c>
    </row>
    <row r="46" spans="1:6" s="215" customFormat="1" ht="15" customHeight="1">
      <c r="A46" s="265"/>
      <c r="B46" s="217"/>
      <c r="C46" s="221" t="s">
        <v>299</v>
      </c>
      <c r="D46" s="364" t="s">
        <v>298</v>
      </c>
      <c r="E46" s="223">
        <v>100000</v>
      </c>
      <c r="F46" s="284"/>
    </row>
    <row r="47" spans="1:6" s="215" customFormat="1" ht="15" customHeight="1">
      <c r="A47" s="265"/>
      <c r="B47" s="217"/>
      <c r="C47" s="221"/>
      <c r="D47" s="364"/>
      <c r="E47" s="223"/>
      <c r="F47" s="284"/>
    </row>
    <row r="48" spans="1:6" s="215" customFormat="1" ht="15" customHeight="1">
      <c r="A48" s="265"/>
      <c r="B48" s="217"/>
      <c r="C48" s="217" t="s">
        <v>406</v>
      </c>
      <c r="D48" s="363" t="s">
        <v>604</v>
      </c>
      <c r="E48" s="223"/>
      <c r="F48" s="220">
        <f>+E49+E50+E52+E51</f>
        <v>850000</v>
      </c>
    </row>
    <row r="49" spans="1:6" s="215" customFormat="1" ht="15" customHeight="1">
      <c r="A49" s="265"/>
      <c r="B49" s="217"/>
      <c r="C49" s="221" t="s">
        <v>311</v>
      </c>
      <c r="D49" s="364" t="s">
        <v>571</v>
      </c>
      <c r="E49" s="223">
        <v>100000</v>
      </c>
      <c r="F49" s="284"/>
    </row>
    <row r="50" spans="1:6" s="215" customFormat="1" ht="15" customHeight="1">
      <c r="A50" s="265"/>
      <c r="B50" s="217"/>
      <c r="C50" s="221" t="s">
        <v>315</v>
      </c>
      <c r="D50" s="364" t="s">
        <v>75</v>
      </c>
      <c r="E50" s="223">
        <v>100000</v>
      </c>
      <c r="F50" s="284"/>
    </row>
    <row r="51" spans="1:6" s="215" customFormat="1" ht="15" customHeight="1">
      <c r="A51" s="265"/>
      <c r="B51" s="217"/>
      <c r="C51" s="221" t="s">
        <v>317</v>
      </c>
      <c r="D51" s="364" t="s">
        <v>318</v>
      </c>
      <c r="E51" s="223">
        <v>600000</v>
      </c>
      <c r="F51" s="284"/>
    </row>
    <row r="52" spans="1:6" s="215" customFormat="1" ht="15" customHeight="1">
      <c r="A52" s="265"/>
      <c r="B52" s="217"/>
      <c r="C52" s="221" t="s">
        <v>319</v>
      </c>
      <c r="D52" s="364" t="s">
        <v>565</v>
      </c>
      <c r="E52" s="223">
        <v>50000</v>
      </c>
      <c r="F52" s="284"/>
    </row>
    <row r="53" spans="1:6" s="215" customFormat="1" ht="15" customHeight="1">
      <c r="A53" s="265"/>
      <c r="B53" s="217"/>
      <c r="C53" s="221"/>
      <c r="D53" s="365"/>
      <c r="E53" s="223"/>
      <c r="F53" s="284"/>
    </row>
    <row r="54" spans="1:6" s="215" customFormat="1" ht="15" customHeight="1">
      <c r="A54" s="265"/>
      <c r="B54" s="217"/>
      <c r="C54" s="217" t="s">
        <v>324</v>
      </c>
      <c r="D54" s="363" t="s">
        <v>325</v>
      </c>
      <c r="E54" s="223"/>
      <c r="F54" s="220">
        <f>+E55</f>
        <v>30000</v>
      </c>
    </row>
    <row r="55" spans="1:6" s="215" customFormat="1" ht="15" customHeight="1">
      <c r="A55" s="265"/>
      <c r="B55" s="217"/>
      <c r="C55" s="221" t="s">
        <v>326</v>
      </c>
      <c r="D55" s="364" t="s">
        <v>327</v>
      </c>
      <c r="E55" s="223">
        <v>30000</v>
      </c>
      <c r="F55" s="284"/>
    </row>
    <row r="56" spans="1:6" s="215" customFormat="1" ht="15" customHeight="1">
      <c r="A56" s="265"/>
      <c r="B56" s="217"/>
      <c r="C56" s="221"/>
      <c r="D56" s="365"/>
      <c r="E56" s="223"/>
      <c r="F56" s="284"/>
    </row>
    <row r="57" spans="1:6" s="215" customFormat="1" ht="15" customHeight="1">
      <c r="A57" s="265"/>
      <c r="B57" s="217"/>
      <c r="C57" s="217" t="s">
        <v>330</v>
      </c>
      <c r="D57" s="363" t="s">
        <v>331</v>
      </c>
      <c r="E57" s="223"/>
      <c r="F57" s="220">
        <f>+E58</f>
        <v>300000</v>
      </c>
    </row>
    <row r="58" spans="1:6" s="215" customFormat="1" ht="15" customHeight="1">
      <c r="A58" s="265"/>
      <c r="B58" s="217"/>
      <c r="C58" s="221" t="s">
        <v>343</v>
      </c>
      <c r="D58" s="364" t="s">
        <v>608</v>
      </c>
      <c r="E58" s="223">
        <v>300000</v>
      </c>
      <c r="F58" s="284"/>
    </row>
    <row r="59" spans="1:6" s="215" customFormat="1" ht="15" customHeight="1">
      <c r="A59" s="265"/>
      <c r="B59" s="221"/>
      <c r="C59" s="221"/>
      <c r="D59" s="365"/>
      <c r="E59" s="223"/>
      <c r="F59" s="284"/>
    </row>
    <row r="60" spans="1:6" s="215" customFormat="1" ht="15" customHeight="1">
      <c r="A60" s="265"/>
      <c r="B60" s="217" t="s">
        <v>348</v>
      </c>
      <c r="C60" s="221"/>
      <c r="D60" s="363" t="s">
        <v>107</v>
      </c>
      <c r="E60" s="223"/>
      <c r="F60" s="220">
        <f>+F62</f>
        <v>400000</v>
      </c>
    </row>
    <row r="61" spans="1:6" s="215" customFormat="1" ht="15" customHeight="1">
      <c r="A61" s="265"/>
      <c r="B61" s="217"/>
      <c r="C61" s="221"/>
      <c r="D61" s="363"/>
      <c r="E61" s="223"/>
      <c r="F61" s="220"/>
    </row>
    <row r="62" spans="1:6" s="215" customFormat="1" ht="15" customHeight="1">
      <c r="A62" s="265"/>
      <c r="B62" s="217"/>
      <c r="C62" s="217" t="s">
        <v>440</v>
      </c>
      <c r="D62" s="363" t="s">
        <v>441</v>
      </c>
      <c r="E62" s="223"/>
      <c r="F62" s="220">
        <f>+E64</f>
        <v>400000</v>
      </c>
    </row>
    <row r="63" spans="1:6" s="215" customFormat="1" ht="15" customHeight="1">
      <c r="A63" s="265"/>
      <c r="B63" s="217"/>
      <c r="C63" s="221"/>
      <c r="D63" s="364"/>
      <c r="E63" s="223"/>
      <c r="F63" s="284"/>
    </row>
    <row r="64" spans="1:6" s="215" customFormat="1" ht="15" customHeight="1">
      <c r="A64" s="265"/>
      <c r="B64" s="217"/>
      <c r="C64" s="221" t="s">
        <v>368</v>
      </c>
      <c r="D64" s="364" t="s">
        <v>609</v>
      </c>
      <c r="E64" s="223">
        <v>400000</v>
      </c>
      <c r="F64" s="284"/>
    </row>
    <row r="65" spans="1:6" s="215" customFormat="1" ht="15" customHeight="1">
      <c r="A65" s="265"/>
      <c r="B65" s="221"/>
      <c r="C65" s="221"/>
      <c r="D65" s="365"/>
      <c r="E65" s="223"/>
      <c r="F65" s="284"/>
    </row>
    <row r="66" spans="1:6" s="215" customFormat="1" ht="15" customHeight="1">
      <c r="A66" s="265"/>
      <c r="B66" s="221"/>
      <c r="C66" s="221"/>
      <c r="D66" s="365"/>
      <c r="E66" s="223"/>
      <c r="F66" s="284"/>
    </row>
    <row r="67" spans="1:6" s="215" customFormat="1" ht="15" customHeight="1" thickBot="1">
      <c r="A67" s="265"/>
      <c r="B67" s="221"/>
      <c r="C67" s="221"/>
      <c r="D67" s="365"/>
      <c r="E67" s="223"/>
      <c r="F67" s="284"/>
    </row>
    <row r="68" spans="1:6" s="215" customFormat="1" ht="15" customHeight="1" thickBot="1">
      <c r="A68" s="618" t="s">
        <v>484</v>
      </c>
      <c r="B68" s="619"/>
      <c r="C68" s="619"/>
      <c r="D68" s="619"/>
      <c r="E68" s="298">
        <f>+E64+E58+E55+E52+E51+E50+E49+E46+E40+E36+E31+E29+E28+E23+E21+E17+E14</f>
        <v>2590400</v>
      </c>
      <c r="F68" s="318">
        <f>+F60+F43+F34+F11</f>
        <v>2840400</v>
      </c>
    </row>
    <row r="69" ht="12.75">
      <c r="F69" s="127"/>
    </row>
    <row r="70" ht="12.75" hidden="1">
      <c r="F70" s="56">
        <v>86070001.97084999</v>
      </c>
    </row>
    <row r="71" ht="12.75" hidden="1">
      <c r="F71" s="61">
        <f>+F68-0</f>
        <v>2840400</v>
      </c>
    </row>
    <row r="72" ht="12.75" hidden="1">
      <c r="F72" s="61">
        <v>76940449.9</v>
      </c>
    </row>
    <row r="73" ht="12.75" hidden="1"/>
    <row r="74" ht="12.75" hidden="1">
      <c r="F74" s="61">
        <f>+F72-F68</f>
        <v>74100049.9</v>
      </c>
    </row>
    <row r="75" ht="12.75" hidden="1">
      <c r="F75" s="61">
        <f>+F68-F70</f>
        <v>-83229601.97084999</v>
      </c>
    </row>
    <row r="78" ht="13.5" thickBot="1"/>
    <row r="79" ht="13.5" thickBot="1">
      <c r="F79" s="114"/>
    </row>
    <row r="80" ht="12.75">
      <c r="F80" s="61"/>
    </row>
    <row r="81" ht="12.75">
      <c r="F81" s="61"/>
    </row>
  </sheetData>
  <sheetProtection/>
  <mergeCells count="11">
    <mergeCell ref="D21:D22"/>
    <mergeCell ref="D23:D24"/>
    <mergeCell ref="D26:D27"/>
    <mergeCell ref="D29:D30"/>
    <mergeCell ref="A68:D68"/>
    <mergeCell ref="A1:F1"/>
    <mergeCell ref="A2:F2"/>
    <mergeCell ref="A4:F4"/>
    <mergeCell ref="A6:F6"/>
    <mergeCell ref="A8:F8"/>
    <mergeCell ref="D19:D20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3" width="11.57421875" style="0" customWidth="1"/>
    <col min="4" max="4" width="39.8515625" style="0" customWidth="1"/>
    <col min="5" max="5" width="15.28125" style="0" customWidth="1"/>
    <col min="6" max="6" width="14.7109375" style="0" customWidth="1"/>
  </cols>
  <sheetData>
    <row r="1" spans="1:6" ht="16.5">
      <c r="A1" s="608" t="s">
        <v>557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609" t="s">
        <v>513</v>
      </c>
      <c r="B3" s="609"/>
      <c r="C3" s="609"/>
      <c r="D3" s="609"/>
      <c r="E3" s="609"/>
      <c r="F3" s="609"/>
    </row>
    <row r="4" spans="1:6" ht="12.75">
      <c r="A4" s="57"/>
      <c r="B4" s="57"/>
      <c r="C4" s="57"/>
      <c r="D4" s="610" t="s">
        <v>619</v>
      </c>
      <c r="E4" s="610"/>
      <c r="F4" s="57"/>
    </row>
    <row r="5" spans="1:6" ht="12.75">
      <c r="A5" s="638" t="s">
        <v>135</v>
      </c>
      <c r="B5" s="638"/>
      <c r="C5" s="638"/>
      <c r="D5" s="638"/>
      <c r="E5" s="638"/>
      <c r="F5" s="638"/>
    </row>
    <row r="6" spans="1:6" ht="16.5">
      <c r="A6" s="415"/>
      <c r="B6" s="415"/>
      <c r="C6" s="416"/>
      <c r="D6" s="415" t="s">
        <v>430</v>
      </c>
      <c r="E6" s="379" t="s">
        <v>121</v>
      </c>
      <c r="F6" s="379" t="s">
        <v>122</v>
      </c>
    </row>
    <row r="7" spans="1:6" ht="16.5">
      <c r="A7" s="415" t="s">
        <v>119</v>
      </c>
      <c r="B7" s="415" t="s">
        <v>120</v>
      </c>
      <c r="C7" s="416" t="s">
        <v>44</v>
      </c>
      <c r="D7" s="415"/>
      <c r="E7" s="380"/>
      <c r="F7" s="380"/>
    </row>
    <row r="8" spans="1:6" ht="16.5">
      <c r="A8" s="417"/>
      <c r="B8" s="417"/>
      <c r="C8" s="382" t="s">
        <v>471</v>
      </c>
      <c r="D8" s="418" t="s">
        <v>516</v>
      </c>
      <c r="E8" s="381"/>
      <c r="F8" s="381">
        <f>+F9</f>
        <v>2900000</v>
      </c>
    </row>
    <row r="9" spans="1:6" ht="16.5">
      <c r="A9" s="417"/>
      <c r="B9" s="382" t="s">
        <v>202</v>
      </c>
      <c r="C9" s="383"/>
      <c r="D9" s="384" t="s">
        <v>157</v>
      </c>
      <c r="E9" s="381"/>
      <c r="F9" s="381">
        <f>+F10+F12</f>
        <v>2900000</v>
      </c>
    </row>
    <row r="10" spans="1:6" ht="16.5">
      <c r="A10" s="417"/>
      <c r="B10" s="383"/>
      <c r="C10" s="382" t="s">
        <v>236</v>
      </c>
      <c r="D10" s="384" t="s">
        <v>642</v>
      </c>
      <c r="E10" s="381"/>
      <c r="F10" s="381">
        <f>+E11</f>
        <v>2500000</v>
      </c>
    </row>
    <row r="11" spans="1:6" ht="16.5">
      <c r="A11" s="417"/>
      <c r="B11" s="417"/>
      <c r="C11" s="383" t="s">
        <v>242</v>
      </c>
      <c r="D11" s="385" t="s">
        <v>243</v>
      </c>
      <c r="E11" s="386">
        <v>2500000</v>
      </c>
      <c r="F11" s="381"/>
    </row>
    <row r="12" spans="1:6" ht="16.5">
      <c r="A12" s="419"/>
      <c r="B12" s="383"/>
      <c r="C12" s="382" t="s">
        <v>250</v>
      </c>
      <c r="D12" s="384" t="s">
        <v>643</v>
      </c>
      <c r="E12" s="386"/>
      <c r="F12" s="381">
        <f>+E13+E14</f>
        <v>400000</v>
      </c>
    </row>
    <row r="13" spans="1:6" ht="16.5">
      <c r="A13" s="419"/>
      <c r="B13" s="383"/>
      <c r="C13" s="383" t="s">
        <v>252</v>
      </c>
      <c r="D13" s="385" t="s">
        <v>644</v>
      </c>
      <c r="E13" s="386">
        <v>200000</v>
      </c>
      <c r="F13" s="386"/>
    </row>
    <row r="14" spans="1:6" ht="16.5">
      <c r="A14" s="419"/>
      <c r="B14" s="382"/>
      <c r="C14" s="383" t="s">
        <v>254</v>
      </c>
      <c r="D14" s="385" t="s">
        <v>645</v>
      </c>
      <c r="E14" s="386">
        <v>200000</v>
      </c>
      <c r="F14" s="387"/>
    </row>
    <row r="15" spans="1:6" ht="16.5">
      <c r="A15" s="419"/>
      <c r="B15" s="383"/>
      <c r="C15" s="642" t="s">
        <v>620</v>
      </c>
      <c r="D15" s="642"/>
      <c r="E15" s="420">
        <f>SUM(E11:E14)</f>
        <v>2900000</v>
      </c>
      <c r="F15" s="381">
        <f>+F9</f>
        <v>2900000</v>
      </c>
    </row>
  </sheetData>
  <sheetProtection/>
  <mergeCells count="6">
    <mergeCell ref="A1:F1"/>
    <mergeCell ref="A2:F2"/>
    <mergeCell ref="A3:F3"/>
    <mergeCell ref="A5:F5"/>
    <mergeCell ref="C15:D15"/>
    <mergeCell ref="D4:E4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:D34"/>
    </sheetView>
  </sheetViews>
  <sheetFormatPr defaultColWidth="11.421875" defaultRowHeight="12.75"/>
  <cols>
    <col min="1" max="1" width="10.421875" style="10" bestFit="1" customWidth="1"/>
    <col min="2" max="2" width="49.57421875" style="10" customWidth="1"/>
    <col min="3" max="3" width="17.28125" style="10" bestFit="1" customWidth="1"/>
    <col min="4" max="4" width="9.00390625" style="10" bestFit="1" customWidth="1"/>
    <col min="5" max="6" width="11.421875" style="10" customWidth="1"/>
    <col min="7" max="7" width="19.140625" style="10" customWidth="1"/>
    <col min="8" max="16384" width="11.421875" style="10" customWidth="1"/>
  </cols>
  <sheetData>
    <row r="1" spans="1:5" ht="15">
      <c r="A1" s="629" t="s">
        <v>551</v>
      </c>
      <c r="B1" s="629"/>
      <c r="C1" s="629"/>
      <c r="D1" s="629"/>
      <c r="E1" s="585"/>
    </row>
    <row r="2" spans="1:5" ht="12.75">
      <c r="A2" s="631" t="str">
        <f>+INGRESOS!A2</f>
        <v>PRESUPUESTO EXTRAORDINARIO 01-2017</v>
      </c>
      <c r="B2" s="631"/>
      <c r="C2" s="631"/>
      <c r="D2" s="631"/>
      <c r="E2" s="586"/>
    </row>
    <row r="3" spans="2:5" ht="12.75">
      <c r="B3" s="5"/>
      <c r="C3" s="1"/>
      <c r="D3" s="1"/>
      <c r="E3" s="1"/>
    </row>
    <row r="4" spans="1:5" ht="12.75">
      <c r="A4" s="635" t="s">
        <v>111</v>
      </c>
      <c r="B4" s="635"/>
      <c r="C4" s="635"/>
      <c r="D4" s="635"/>
      <c r="E4" s="587"/>
    </row>
    <row r="5" spans="1:4" ht="12.75">
      <c r="A5" s="303"/>
      <c r="B5" s="304"/>
      <c r="C5" s="304"/>
      <c r="D5" s="302"/>
    </row>
    <row r="6" spans="1:4" ht="15.75">
      <c r="A6" s="306" t="s">
        <v>518</v>
      </c>
      <c r="B6" s="307" t="s">
        <v>519</v>
      </c>
      <c r="C6" s="307" t="s">
        <v>520</v>
      </c>
      <c r="D6" s="308"/>
    </row>
    <row r="7" spans="1:4" ht="15.75">
      <c r="A7" s="307" t="s">
        <v>468</v>
      </c>
      <c r="B7" s="310" t="s">
        <v>521</v>
      </c>
      <c r="C7" s="310">
        <f>+C10+C20+C22+C24+C26+C30+C28</f>
        <v>188762915.32999998</v>
      </c>
      <c r="D7" s="454">
        <f>SUM(D10:D34)</f>
        <v>1</v>
      </c>
    </row>
    <row r="8" spans="1:4" ht="15" hidden="1">
      <c r="A8" s="309"/>
      <c r="B8" s="305"/>
      <c r="C8" s="305"/>
      <c r="D8" s="450"/>
    </row>
    <row r="9" spans="1:4" ht="13.5" customHeight="1">
      <c r="A9" s="393"/>
      <c r="B9" s="305"/>
      <c r="C9" s="305"/>
      <c r="D9" s="450"/>
    </row>
    <row r="10" spans="1:5" ht="15">
      <c r="A10" s="393">
        <v>2</v>
      </c>
      <c r="B10" s="305" t="s">
        <v>431</v>
      </c>
      <c r="C10" s="312">
        <f>+'CONTROL INT 02-02'!F37</f>
        <v>55588879.629999995</v>
      </c>
      <c r="D10" s="451">
        <f>+C10/C7</f>
        <v>0.29449046987231653</v>
      </c>
      <c r="E10" s="11"/>
    </row>
    <row r="11" spans="1:4" ht="15" hidden="1">
      <c r="A11" s="393"/>
      <c r="B11" s="305"/>
      <c r="C11" s="305"/>
      <c r="D11" s="450"/>
    </row>
    <row r="12" spans="1:4" ht="15" hidden="1">
      <c r="A12" s="393">
        <v>3</v>
      </c>
      <c r="B12" s="305" t="s">
        <v>432</v>
      </c>
      <c r="C12" s="312"/>
      <c r="D12" s="452"/>
    </row>
    <row r="13" spans="1:4" ht="15" hidden="1">
      <c r="A13" s="393"/>
      <c r="B13" s="305"/>
      <c r="C13" s="312"/>
      <c r="D13" s="452"/>
    </row>
    <row r="14" spans="1:4" ht="15" hidden="1">
      <c r="A14" s="393">
        <v>4</v>
      </c>
      <c r="B14" s="305" t="s">
        <v>442</v>
      </c>
      <c r="C14" s="312"/>
      <c r="D14" s="452"/>
    </row>
    <row r="15" spans="1:4" ht="15" hidden="1">
      <c r="A15" s="393"/>
      <c r="B15" s="305"/>
      <c r="C15" s="305"/>
      <c r="D15" s="450"/>
    </row>
    <row r="16" spans="1:4" ht="15" hidden="1">
      <c r="A16" s="393">
        <v>5</v>
      </c>
      <c r="B16" s="305" t="s">
        <v>522</v>
      </c>
      <c r="C16" s="312"/>
      <c r="D16" s="452"/>
    </row>
    <row r="17" spans="1:4" ht="15" hidden="1">
      <c r="A17" s="393"/>
      <c r="B17" s="305"/>
      <c r="C17" s="305"/>
      <c r="D17" s="450"/>
    </row>
    <row r="18" spans="1:4" ht="15" hidden="1">
      <c r="A18" s="393">
        <v>6</v>
      </c>
      <c r="B18" s="305" t="s">
        <v>523</v>
      </c>
      <c r="C18" s="312"/>
      <c r="D18" s="452"/>
    </row>
    <row r="19" spans="1:4" ht="12" customHeight="1">
      <c r="A19" s="393"/>
      <c r="B19" s="305"/>
      <c r="C19" s="305"/>
      <c r="D19" s="450"/>
    </row>
    <row r="20" spans="1:4" ht="15">
      <c r="A20" s="393">
        <v>9</v>
      </c>
      <c r="B20" s="305" t="s">
        <v>443</v>
      </c>
      <c r="C20" s="312">
        <f>+'CONTROL INT 02-09'!F96</f>
        <v>41939412.230000004</v>
      </c>
      <c r="D20" s="451">
        <f>+C20/C7</f>
        <v>0.22218035866144836</v>
      </c>
    </row>
    <row r="21" spans="1:4" ht="15">
      <c r="A21" s="393"/>
      <c r="B21" s="305"/>
      <c r="C21" s="305"/>
      <c r="D21" s="450"/>
    </row>
    <row r="22" spans="1:4" ht="30">
      <c r="A22" s="393">
        <v>15</v>
      </c>
      <c r="B22" s="394" t="s">
        <v>525</v>
      </c>
      <c r="C22" s="312">
        <f>+'CONTROL INT 02-15'!F46</f>
        <v>23176516.64</v>
      </c>
      <c r="D22" s="451">
        <f>+C22/C7</f>
        <v>0.12278109076394716</v>
      </c>
    </row>
    <row r="23" spans="1:4" ht="15">
      <c r="A23" s="393"/>
      <c r="B23" s="305"/>
      <c r="C23" s="305"/>
      <c r="D23" s="450"/>
    </row>
    <row r="24" spans="1:4" ht="15">
      <c r="A24" s="393">
        <v>16</v>
      </c>
      <c r="B24" s="305" t="s">
        <v>526</v>
      </c>
      <c r="C24" s="312">
        <f>+'CONTROL INT 02-16'!F25</f>
        <v>54119758.269999996</v>
      </c>
      <c r="D24" s="451">
        <f>+C24/C7</f>
        <v>0.2867075779974393</v>
      </c>
    </row>
    <row r="25" spans="1:4" ht="15">
      <c r="A25" s="393"/>
      <c r="B25" s="305"/>
      <c r="C25" s="305"/>
      <c r="D25" s="450"/>
    </row>
    <row r="26" spans="1:4" ht="15">
      <c r="A26" s="393">
        <v>17</v>
      </c>
      <c r="B26" s="305" t="s">
        <v>527</v>
      </c>
      <c r="C26" s="312">
        <f>+'CONTROL INT 02-17'!F61</f>
        <v>250000</v>
      </c>
      <c r="D26" s="451">
        <f>+C26/C7</f>
        <v>0.0013244126875395193</v>
      </c>
    </row>
    <row r="27" spans="1:4" ht="15">
      <c r="A27" s="393"/>
      <c r="B27" s="305"/>
      <c r="C27" s="312"/>
      <c r="D27" s="451"/>
    </row>
    <row r="28" spans="1:4" ht="15">
      <c r="A28" s="393">
        <v>25</v>
      </c>
      <c r="B28" s="305" t="s">
        <v>680</v>
      </c>
      <c r="C28" s="312">
        <f>+'CONTROL INT 02-25'!F20</f>
        <v>6000525.5600000005</v>
      </c>
      <c r="D28" s="451">
        <f>+C28/C7</f>
        <v>0.03178868873427672</v>
      </c>
    </row>
    <row r="29" spans="1:4" ht="15">
      <c r="A29" s="393"/>
      <c r="B29" s="305"/>
      <c r="C29" s="312"/>
      <c r="D29" s="451"/>
    </row>
    <row r="30" spans="1:4" ht="15">
      <c r="A30" s="393">
        <v>26</v>
      </c>
      <c r="B30" s="305" t="s">
        <v>638</v>
      </c>
      <c r="C30" s="312">
        <f>+'CONTROL INT 02-26'!F38</f>
        <v>7687823</v>
      </c>
      <c r="D30" s="451">
        <f>+C30/C7</f>
        <v>0.04072740128303252</v>
      </c>
    </row>
    <row r="31" spans="1:4" ht="13.5" customHeight="1">
      <c r="A31" s="311"/>
      <c r="B31" s="310"/>
      <c r="C31" s="305"/>
      <c r="D31" s="450"/>
    </row>
    <row r="32" spans="1:4" ht="15.75" hidden="1">
      <c r="A32" s="306"/>
      <c r="B32" s="310"/>
      <c r="C32" s="312"/>
      <c r="D32" s="452"/>
    </row>
    <row r="33" spans="1:4" ht="15.75" hidden="1">
      <c r="A33" s="306"/>
      <c r="B33" s="310"/>
      <c r="C33" s="312"/>
      <c r="D33" s="452"/>
    </row>
    <row r="34" spans="1:4" ht="15.75">
      <c r="A34" s="313"/>
      <c r="B34" s="314" t="s">
        <v>484</v>
      </c>
      <c r="C34" s="314">
        <f>+C26+C24+C22+C20+C10+C30+C28</f>
        <v>188762915.32999998</v>
      </c>
      <c r="D34" s="452"/>
    </row>
    <row r="35" spans="1:4" ht="15.75">
      <c r="A35" s="301"/>
      <c r="B35" s="300"/>
      <c r="C35" s="300"/>
      <c r="D35" s="453"/>
    </row>
    <row r="36" spans="1:4" ht="12.75">
      <c r="A36" s="2"/>
      <c r="B36" s="12"/>
      <c r="C36" s="12"/>
      <c r="D36" s="12"/>
    </row>
    <row r="37" spans="1:4" ht="12.75">
      <c r="A37" s="2"/>
      <c r="B37" s="12"/>
      <c r="C37" s="12"/>
      <c r="D37" s="12"/>
    </row>
    <row r="38" spans="1:4" ht="12.75">
      <c r="A38" s="2"/>
      <c r="B38" s="12"/>
      <c r="C38" s="12"/>
      <c r="D38" s="12"/>
    </row>
    <row r="39" spans="1:4" ht="12.75">
      <c r="A39" s="2"/>
      <c r="B39" s="12"/>
      <c r="C39" s="12"/>
      <c r="D39" s="12"/>
    </row>
    <row r="40" spans="1:4" ht="12.75">
      <c r="A40" s="3"/>
      <c r="B40" s="12"/>
      <c r="C40" s="12"/>
      <c r="D40" s="12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3">
    <mergeCell ref="A1:D1"/>
    <mergeCell ref="A2:D2"/>
    <mergeCell ref="A4:D4"/>
  </mergeCells>
  <printOptions horizontalCentered="1"/>
  <pageMargins left="0.7480314960629921" right="0.7480314960629921" top="0.984251968503937" bottom="0.984251968503937" header="0" footer="0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9.421875" style="1" customWidth="1"/>
    <col min="2" max="2" width="41.140625" style="1" customWidth="1"/>
    <col min="3" max="3" width="20.421875" style="1" customWidth="1"/>
    <col min="4" max="4" width="13.140625" style="1" customWidth="1"/>
    <col min="5" max="5" width="11.421875" style="1" customWidth="1"/>
    <col min="6" max="6" width="15.7109375" style="1" customWidth="1"/>
    <col min="7" max="7" width="21.57421875" style="1" customWidth="1"/>
    <col min="8" max="16384" width="11.421875" style="1" customWidth="1"/>
  </cols>
  <sheetData>
    <row r="1" spans="1:4" ht="15">
      <c r="A1" s="629" t="s">
        <v>551</v>
      </c>
      <c r="B1" s="629"/>
      <c r="C1" s="629"/>
      <c r="D1" s="629"/>
    </row>
    <row r="2" spans="1:4" ht="12.75">
      <c r="A2" s="631" t="str">
        <f>+INGRESOS!A2</f>
        <v>PRESUPUESTO EXTRAORDINARIO 01-2017</v>
      </c>
      <c r="B2" s="631"/>
      <c r="C2" s="631"/>
      <c r="D2" s="631"/>
    </row>
    <row r="3" ht="12.75">
      <c r="A3" s="5"/>
    </row>
    <row r="4" spans="1:4" ht="12.75">
      <c r="A4" s="635" t="s">
        <v>111</v>
      </c>
      <c r="B4" s="635"/>
      <c r="C4" s="635"/>
      <c r="D4" s="635"/>
    </row>
    <row r="5" spans="1:4" ht="12.75">
      <c r="A5" s="6"/>
      <c r="B5" s="6"/>
      <c r="C5" s="348"/>
      <c r="D5" s="6"/>
    </row>
    <row r="6" spans="1:6" ht="15.75">
      <c r="A6" s="242"/>
      <c r="B6" s="243" t="s">
        <v>112</v>
      </c>
      <c r="C6" s="244">
        <f>+C7+C8+C9+C10+C11</f>
        <v>188762915.32999998</v>
      </c>
      <c r="D6" s="351">
        <f>SUM(D7:D11)</f>
        <v>1</v>
      </c>
      <c r="F6" s="8"/>
    </row>
    <row r="7" spans="1:7" ht="15" customHeight="1">
      <c r="A7" s="392">
        <v>0</v>
      </c>
      <c r="B7" s="354" t="s">
        <v>103</v>
      </c>
      <c r="C7" s="390">
        <f>'CONTROL INT 02-26'!F9</f>
        <v>6947823</v>
      </c>
      <c r="D7" s="391">
        <f>+C7/$C$6</f>
        <v>0.03680713972791554</v>
      </c>
      <c r="F7" s="13"/>
      <c r="G7" s="13"/>
    </row>
    <row r="8" spans="1:7" ht="15" customHeight="1">
      <c r="A8" s="392">
        <v>1</v>
      </c>
      <c r="B8" s="354" t="s">
        <v>104</v>
      </c>
      <c r="C8" s="390">
        <f>+'CONTROL INT 02-09'!F56+'CONTROL INT 02-16'!F11+'CONTROL INT 02-17'!F31+'CONTROL INT 02-25'!F11</f>
        <v>35368783.83</v>
      </c>
      <c r="D8" s="391">
        <f>+C8/$C$6</f>
        <v>0.18737146418917835</v>
      </c>
      <c r="F8" s="13"/>
      <c r="G8" s="13"/>
    </row>
    <row r="9" spans="1:7" ht="15.75" customHeight="1">
      <c r="A9" s="392">
        <v>2</v>
      </c>
      <c r="B9" s="354" t="s">
        <v>105</v>
      </c>
      <c r="C9" s="390">
        <f>+'CONTROL INT 02-02'!F23+'CONTROL INT 02-09'!F69+'CONTROL INT 02-17'!F39+'CONTROL INT 02-25'!F15+'CONTROL INT 02-26'!F30+'CONTROL INT 02-16'!F14</f>
        <v>22640000</v>
      </c>
      <c r="D9" s="391">
        <f>+C9/$C$6</f>
        <v>0.11993881298357886</v>
      </c>
      <c r="F9" s="13"/>
      <c r="G9" s="13"/>
    </row>
    <row r="10" spans="1:6" ht="14.25">
      <c r="A10" s="395">
        <v>5</v>
      </c>
      <c r="B10" s="396" t="s">
        <v>107</v>
      </c>
      <c r="C10" s="397">
        <f>+'CONTROL INT 02-02'!F31+'CONTROL INT 02-09'!F84+'CONTROL INT 02-15'!F41+'CONTROL INT 02-16'!F19+'CONTROL INT 02-26'!F35</f>
        <v>100173016.64</v>
      </c>
      <c r="D10" s="391">
        <f>+C10/$C$6</f>
        <v>0.5306816567484935</v>
      </c>
      <c r="F10" s="14"/>
    </row>
    <row r="11" spans="1:4" ht="14.25">
      <c r="A11" s="395">
        <v>9</v>
      </c>
      <c r="B11" s="396" t="s">
        <v>108</v>
      </c>
      <c r="C11" s="397">
        <f>+'CONTROL INT 02-02'!F34+'CONTROL INT 02-09'!F94</f>
        <v>23633291.86</v>
      </c>
      <c r="D11" s="391">
        <f>+C11/$C$6</f>
        <v>0.12520092635083377</v>
      </c>
    </row>
    <row r="12" spans="3:6" ht="12.75">
      <c r="C12" s="8"/>
      <c r="F12" s="14"/>
    </row>
    <row r="13" ht="12.75">
      <c r="C13" s="8"/>
    </row>
    <row r="14" ht="12.75">
      <c r="C14" s="8"/>
    </row>
    <row r="15" ht="12.75">
      <c r="C15" s="8"/>
    </row>
    <row r="16" ht="12.75">
      <c r="C16" s="8"/>
    </row>
  </sheetData>
  <sheetProtection/>
  <mergeCells count="3">
    <mergeCell ref="A1:D1"/>
    <mergeCell ref="A2:D2"/>
    <mergeCell ref="A4:D4"/>
  </mergeCells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I137"/>
  <sheetViews>
    <sheetView zoomScale="130" zoomScaleNormal="130" zoomScalePageLayoutView="0" workbookViewId="0" topLeftCell="A1">
      <selection activeCell="D48" sqref="D48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5.7109375" style="56" customWidth="1"/>
    <col min="5" max="5" width="13.8515625" style="56" customWidth="1"/>
    <col min="6" max="6" width="14.421875" style="56" customWidth="1"/>
    <col min="7" max="7" width="13.7109375" style="56" bestFit="1" customWidth="1"/>
    <col min="8" max="8" width="13.7109375" style="142" bestFit="1" customWidth="1"/>
    <col min="9" max="9" width="11.7109375" style="142" bestFit="1" customWidth="1"/>
    <col min="10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">
        <v>554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20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411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7" ht="15" customHeight="1">
      <c r="A11" s="55"/>
      <c r="B11" s="72" t="s">
        <v>420</v>
      </c>
      <c r="C11" s="73"/>
      <c r="D11" s="74" t="s">
        <v>103</v>
      </c>
      <c r="E11" s="75"/>
      <c r="F11" s="76">
        <f>+F13+F18+F21+F28+F35</f>
        <v>0</v>
      </c>
      <c r="G11" s="61"/>
    </row>
    <row r="12" spans="1:8" ht="15" customHeight="1">
      <c r="A12" s="55"/>
      <c r="B12" s="72"/>
      <c r="C12" s="73"/>
      <c r="D12" s="74"/>
      <c r="E12" s="75"/>
      <c r="F12" s="76"/>
      <c r="G12" s="205"/>
      <c r="H12" s="205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+E14+E15</f>
        <v>0</v>
      </c>
      <c r="G13" s="205"/>
    </row>
    <row r="14" spans="1:7" ht="15" customHeight="1">
      <c r="A14" s="78"/>
      <c r="B14" s="73"/>
      <c r="C14" s="125" t="s">
        <v>159</v>
      </c>
      <c r="D14" s="126" t="s">
        <v>160</v>
      </c>
      <c r="E14" s="140">
        <v>0</v>
      </c>
      <c r="F14" s="82"/>
      <c r="G14" s="205"/>
    </row>
    <row r="15" spans="1:7" ht="15" customHeight="1">
      <c r="A15" s="78"/>
      <c r="B15" s="73"/>
      <c r="C15" s="125" t="s">
        <v>161</v>
      </c>
      <c r="D15" s="126" t="s">
        <v>450</v>
      </c>
      <c r="E15" s="140">
        <v>0</v>
      </c>
      <c r="F15" s="82"/>
      <c r="G15" s="205"/>
    </row>
    <row r="16" spans="1:7" ht="15" customHeight="1">
      <c r="A16" s="78"/>
      <c r="B16" s="73"/>
      <c r="C16" s="125" t="s">
        <v>164</v>
      </c>
      <c r="D16" s="126" t="s">
        <v>123</v>
      </c>
      <c r="E16" s="140">
        <v>0</v>
      </c>
      <c r="F16" s="82"/>
      <c r="G16" s="61"/>
    </row>
    <row r="17" spans="1:6" ht="15" customHeight="1">
      <c r="A17" s="78"/>
      <c r="B17" s="73"/>
      <c r="C17" s="73"/>
      <c r="D17" s="80"/>
      <c r="E17" s="81"/>
      <c r="F17" s="82"/>
    </row>
    <row r="18" spans="1:6" ht="15" customHeight="1">
      <c r="A18" s="78"/>
      <c r="B18" s="73"/>
      <c r="C18" s="72" t="s">
        <v>435</v>
      </c>
      <c r="D18" s="74" t="s">
        <v>169</v>
      </c>
      <c r="E18" s="81"/>
      <c r="F18" s="79">
        <f>+E19</f>
        <v>0</v>
      </c>
    </row>
    <row r="19" spans="1:6" ht="15" customHeight="1">
      <c r="A19" s="78"/>
      <c r="B19" s="73"/>
      <c r="C19" s="125" t="s">
        <v>170</v>
      </c>
      <c r="D19" s="126" t="s">
        <v>174</v>
      </c>
      <c r="E19" s="140">
        <v>0</v>
      </c>
      <c r="F19" s="82"/>
    </row>
    <row r="20" spans="1:6" ht="15" customHeight="1">
      <c r="A20" s="78"/>
      <c r="B20" s="73"/>
      <c r="C20" s="73"/>
      <c r="D20" s="80"/>
      <c r="E20" s="81"/>
      <c r="F20" s="82"/>
    </row>
    <row r="21" spans="1:8" ht="15" customHeight="1">
      <c r="A21" s="78"/>
      <c r="B21" s="73"/>
      <c r="C21" s="72" t="s">
        <v>436</v>
      </c>
      <c r="D21" s="74" t="s">
        <v>176</v>
      </c>
      <c r="E21" s="81"/>
      <c r="F21" s="79">
        <f>SUM(E22:E26)</f>
        <v>0</v>
      </c>
      <c r="H21" s="157"/>
    </row>
    <row r="22" spans="1:9" ht="15" customHeight="1">
      <c r="A22" s="78"/>
      <c r="B22" s="73"/>
      <c r="C22" s="125" t="s">
        <v>476</v>
      </c>
      <c r="D22" s="126" t="s">
        <v>477</v>
      </c>
      <c r="E22" s="140">
        <v>0</v>
      </c>
      <c r="F22" s="79"/>
      <c r="G22" s="61"/>
      <c r="H22" s="157"/>
      <c r="I22" s="157"/>
    </row>
    <row r="23" spans="1:6" ht="15" customHeight="1">
      <c r="A23" s="78"/>
      <c r="B23" s="73"/>
      <c r="C23" s="125" t="s">
        <v>478</v>
      </c>
      <c r="D23" s="126" t="s">
        <v>479</v>
      </c>
      <c r="E23" s="140">
        <v>0</v>
      </c>
      <c r="F23" s="79"/>
    </row>
    <row r="24" spans="1:6" ht="15" customHeight="1">
      <c r="A24" s="78"/>
      <c r="B24" s="73"/>
      <c r="C24" s="125" t="s">
        <v>177</v>
      </c>
      <c r="D24" s="126" t="s">
        <v>178</v>
      </c>
      <c r="E24" s="140">
        <v>0</v>
      </c>
      <c r="F24" s="82"/>
    </row>
    <row r="25" spans="1:8" ht="15" customHeight="1">
      <c r="A25" s="78"/>
      <c r="B25" s="73"/>
      <c r="C25" s="125" t="s">
        <v>179</v>
      </c>
      <c r="D25" s="126" t="s">
        <v>126</v>
      </c>
      <c r="E25" s="139">
        <v>0</v>
      </c>
      <c r="F25" s="79"/>
      <c r="G25" s="61"/>
      <c r="H25" s="157"/>
    </row>
    <row r="26" spans="1:6" ht="15" customHeight="1">
      <c r="A26" s="78"/>
      <c r="B26" s="73"/>
      <c r="C26" s="125" t="s">
        <v>180</v>
      </c>
      <c r="D26" s="126" t="s">
        <v>181</v>
      </c>
      <c r="E26" s="139">
        <v>0</v>
      </c>
      <c r="F26" s="82"/>
    </row>
    <row r="27" spans="1:7" ht="15" customHeight="1">
      <c r="A27" s="78"/>
      <c r="B27" s="73"/>
      <c r="C27" s="73"/>
      <c r="D27" s="80"/>
      <c r="E27" s="75"/>
      <c r="F27" s="82"/>
      <c r="G27" s="61"/>
    </row>
    <row r="28" spans="1:7" ht="15" customHeight="1">
      <c r="A28" s="78"/>
      <c r="B28" s="73"/>
      <c r="C28" s="72" t="s">
        <v>437</v>
      </c>
      <c r="D28" s="645" t="s">
        <v>183</v>
      </c>
      <c r="E28" s="75"/>
      <c r="F28" s="79">
        <f>+E30+E32</f>
        <v>0</v>
      </c>
      <c r="G28" s="61"/>
    </row>
    <row r="29" spans="1:7" ht="15" customHeight="1">
      <c r="A29" s="78"/>
      <c r="B29" s="73"/>
      <c r="C29" s="73"/>
      <c r="D29" s="646"/>
      <c r="E29" s="75"/>
      <c r="F29" s="82"/>
      <c r="G29" s="61"/>
    </row>
    <row r="30" spans="1:9" ht="15" customHeight="1">
      <c r="A30" s="78"/>
      <c r="B30" s="73"/>
      <c r="C30" s="125" t="s">
        <v>184</v>
      </c>
      <c r="D30" s="643" t="s">
        <v>185</v>
      </c>
      <c r="E30" s="139">
        <f>+(E14+E15+E16+E19+E22+E25+E26)*9.25%</f>
        <v>0</v>
      </c>
      <c r="F30" s="79"/>
      <c r="G30" s="61"/>
      <c r="I30" s="157"/>
    </row>
    <row r="31" spans="1:7" ht="15" customHeight="1">
      <c r="A31" s="78"/>
      <c r="B31" s="73"/>
      <c r="C31" s="125"/>
      <c r="D31" s="644"/>
      <c r="E31" s="139"/>
      <c r="F31" s="82"/>
      <c r="G31" s="61"/>
    </row>
    <row r="32" spans="1:6" ht="15" customHeight="1">
      <c r="A32" s="78"/>
      <c r="B32" s="73"/>
      <c r="C32" s="125" t="s">
        <v>186</v>
      </c>
      <c r="D32" s="643" t="s">
        <v>189</v>
      </c>
      <c r="E32" s="139">
        <f>+(E14+E15+E16+E19+E22+E25+E26)*0.5%</f>
        <v>0</v>
      </c>
      <c r="F32" s="82"/>
    </row>
    <row r="33" spans="1:6" ht="15" customHeight="1">
      <c r="A33" s="78"/>
      <c r="B33" s="73"/>
      <c r="C33" s="125"/>
      <c r="D33" s="644"/>
      <c r="E33" s="139"/>
      <c r="F33" s="82"/>
    </row>
    <row r="34" spans="1:6" ht="15" customHeight="1">
      <c r="A34" s="78"/>
      <c r="B34" s="73"/>
      <c r="C34" s="73"/>
      <c r="D34" s="85"/>
      <c r="E34" s="75"/>
      <c r="F34" s="82"/>
    </row>
    <row r="35" spans="1:6" ht="15" customHeight="1">
      <c r="A35" s="78"/>
      <c r="B35" s="73"/>
      <c r="C35" s="72" t="s">
        <v>447</v>
      </c>
      <c r="D35" s="645" t="s">
        <v>494</v>
      </c>
      <c r="E35" s="75"/>
      <c r="F35" s="79">
        <f>+E37+E39+E41</f>
        <v>0</v>
      </c>
    </row>
    <row r="36" spans="1:6" ht="15" customHeight="1">
      <c r="A36" s="78"/>
      <c r="B36" s="73"/>
      <c r="C36" s="73"/>
      <c r="D36" s="646"/>
      <c r="E36" s="75"/>
      <c r="F36" s="82"/>
    </row>
    <row r="37" spans="1:6" ht="15" customHeight="1">
      <c r="A37" s="78"/>
      <c r="B37" s="73"/>
      <c r="C37" s="125" t="s">
        <v>192</v>
      </c>
      <c r="D37" s="643" t="s">
        <v>46</v>
      </c>
      <c r="E37" s="139">
        <f>+(E14+E15+E16+E19+E22+E25+E26)*5.08%</f>
        <v>0</v>
      </c>
      <c r="F37" s="82"/>
    </row>
    <row r="38" spans="1:6" ht="15" customHeight="1">
      <c r="A38" s="78"/>
      <c r="B38" s="73"/>
      <c r="C38" s="125"/>
      <c r="D38" s="644"/>
      <c r="E38" s="139"/>
      <c r="F38" s="82"/>
    </row>
    <row r="39" spans="1:6" ht="15" customHeight="1">
      <c r="A39" s="78"/>
      <c r="B39" s="73"/>
      <c r="C39" s="125" t="s">
        <v>194</v>
      </c>
      <c r="D39" s="650" t="s">
        <v>48</v>
      </c>
      <c r="E39" s="139">
        <f>+(E14+E15+E16+E19+E22+E25+E26)*1.5%</f>
        <v>0</v>
      </c>
      <c r="F39" s="82"/>
    </row>
    <row r="40" spans="1:6" ht="15" customHeight="1">
      <c r="A40" s="78"/>
      <c r="B40" s="73"/>
      <c r="C40" s="125"/>
      <c r="D40" s="651"/>
      <c r="E40" s="139"/>
      <c r="F40" s="82"/>
    </row>
    <row r="41" spans="1:6" ht="14.25" customHeight="1">
      <c r="A41" s="78"/>
      <c r="B41" s="73"/>
      <c r="C41" s="125" t="s">
        <v>196</v>
      </c>
      <c r="D41" s="146" t="s">
        <v>47</v>
      </c>
      <c r="E41" s="139">
        <f>+(E14+E15+E16+E19+E22+E25+E26)*3%</f>
        <v>0</v>
      </c>
      <c r="F41" s="82"/>
    </row>
    <row r="42" spans="1:6" ht="0.75" customHeight="1">
      <c r="A42" s="78"/>
      <c r="B42" s="73"/>
      <c r="C42" s="73"/>
      <c r="D42" s="111"/>
      <c r="E42" s="75"/>
      <c r="F42" s="82"/>
    </row>
    <row r="43" spans="1:6" ht="15" customHeight="1">
      <c r="A43" s="78"/>
      <c r="B43" s="73"/>
      <c r="C43" s="73"/>
      <c r="D43" s="85"/>
      <c r="E43" s="75"/>
      <c r="F43" s="82"/>
    </row>
    <row r="44" spans="1:6" ht="15" customHeight="1">
      <c r="A44" s="78"/>
      <c r="B44" s="73"/>
      <c r="C44" s="73"/>
      <c r="D44" s="85"/>
      <c r="E44" s="75"/>
      <c r="F44" s="82"/>
    </row>
    <row r="45" spans="1:6" ht="15" customHeight="1">
      <c r="A45" s="78"/>
      <c r="B45" s="73"/>
      <c r="C45" s="72" t="s">
        <v>438</v>
      </c>
      <c r="D45" s="83" t="s">
        <v>199</v>
      </c>
      <c r="E45" s="75"/>
      <c r="F45" s="79"/>
    </row>
    <row r="46" spans="1:6" ht="15" customHeight="1">
      <c r="A46" s="78"/>
      <c r="B46" s="73"/>
      <c r="C46" s="73" t="s">
        <v>200</v>
      </c>
      <c r="D46" s="85" t="s">
        <v>201</v>
      </c>
      <c r="E46" s="75">
        <v>0</v>
      </c>
      <c r="F46" s="82"/>
    </row>
    <row r="47" spans="1:6" ht="15" customHeight="1">
      <c r="A47" s="78"/>
      <c r="B47" s="73"/>
      <c r="C47" s="73"/>
      <c r="D47" s="85"/>
      <c r="E47" s="75"/>
      <c r="F47" s="82"/>
    </row>
    <row r="48" spans="1:6" ht="15" customHeight="1">
      <c r="A48" s="78"/>
      <c r="B48" s="72" t="s">
        <v>202</v>
      </c>
      <c r="C48" s="73"/>
      <c r="D48" s="74" t="s">
        <v>157</v>
      </c>
      <c r="E48" s="75"/>
      <c r="F48" s="86">
        <f>+F50+F57+F60+F65</f>
        <v>0</v>
      </c>
    </row>
    <row r="49" spans="1:6" ht="15" customHeight="1">
      <c r="A49" s="78"/>
      <c r="B49" s="72"/>
      <c r="C49" s="73"/>
      <c r="D49" s="74"/>
      <c r="E49" s="75"/>
      <c r="F49" s="87"/>
    </row>
    <row r="50" spans="1:6" ht="15" customHeight="1">
      <c r="A50" s="78"/>
      <c r="B50" s="73"/>
      <c r="C50" s="72" t="s">
        <v>236</v>
      </c>
      <c r="D50" s="74" t="s">
        <v>237</v>
      </c>
      <c r="E50" s="75"/>
      <c r="F50" s="79">
        <f>SUM(E51:E51)</f>
        <v>0</v>
      </c>
    </row>
    <row r="51" spans="1:6" ht="15" customHeight="1">
      <c r="A51" s="78"/>
      <c r="B51" s="73"/>
      <c r="C51" s="125" t="s">
        <v>248</v>
      </c>
      <c r="D51" s="126" t="s">
        <v>249</v>
      </c>
      <c r="E51" s="139">
        <v>0</v>
      </c>
      <c r="F51" s="82"/>
    </row>
    <row r="52" spans="1:6" ht="15" customHeight="1">
      <c r="A52" s="78"/>
      <c r="B52" s="73"/>
      <c r="C52" s="73"/>
      <c r="D52" s="80"/>
      <c r="E52" s="75"/>
      <c r="F52" s="82"/>
    </row>
    <row r="53" spans="1:6" ht="15" customHeight="1" hidden="1">
      <c r="A53" s="78"/>
      <c r="B53" s="73"/>
      <c r="C53" s="72" t="s">
        <v>250</v>
      </c>
      <c r="D53" s="74" t="s">
        <v>251</v>
      </c>
      <c r="E53" s="75"/>
      <c r="F53" s="79">
        <f>+E54+E55</f>
        <v>0</v>
      </c>
    </row>
    <row r="54" spans="1:6" ht="15" customHeight="1" hidden="1">
      <c r="A54" s="78"/>
      <c r="B54" s="73"/>
      <c r="C54" s="73" t="s">
        <v>252</v>
      </c>
      <c r="D54" s="80" t="s">
        <v>253</v>
      </c>
      <c r="E54" s="75">
        <f>50000-50000</f>
        <v>0</v>
      </c>
      <c r="F54" s="79"/>
    </row>
    <row r="55" spans="1:6" ht="15" customHeight="1" hidden="1">
      <c r="A55" s="78"/>
      <c r="B55" s="73"/>
      <c r="C55" s="73" t="s">
        <v>254</v>
      </c>
      <c r="D55" s="80" t="s">
        <v>255</v>
      </c>
      <c r="E55" s="75">
        <f>150000-150000</f>
        <v>0</v>
      </c>
      <c r="F55" s="82"/>
    </row>
    <row r="56" spans="1:6" ht="15" customHeight="1" hidden="1">
      <c r="A56" s="78"/>
      <c r="B56" s="73"/>
      <c r="C56" s="73"/>
      <c r="D56" s="80"/>
      <c r="E56" s="75"/>
      <c r="F56" s="82"/>
    </row>
    <row r="57" spans="1:6" ht="15" customHeight="1">
      <c r="A57" s="78"/>
      <c r="B57" s="73"/>
      <c r="C57" s="72" t="s">
        <v>256</v>
      </c>
      <c r="D57" s="74" t="s">
        <v>257</v>
      </c>
      <c r="E57" s="75"/>
      <c r="F57" s="79">
        <f>+E58</f>
        <v>0</v>
      </c>
    </row>
    <row r="58" spans="1:8" ht="15" customHeight="1">
      <c r="A58" s="78"/>
      <c r="B58" s="73"/>
      <c r="C58" s="125" t="s">
        <v>258</v>
      </c>
      <c r="D58" s="126" t="s">
        <v>259</v>
      </c>
      <c r="E58" s="139">
        <f>+(E14+E15+E16+E19+E22+E23+E25+E26)*6.5%</f>
        <v>0</v>
      </c>
      <c r="F58" s="82"/>
      <c r="H58" s="157"/>
    </row>
    <row r="59" spans="1:8" ht="15" customHeight="1">
      <c r="A59" s="78"/>
      <c r="B59" s="73"/>
      <c r="C59" s="73"/>
      <c r="D59" s="85"/>
      <c r="E59" s="75"/>
      <c r="F59" s="82"/>
      <c r="H59" s="157"/>
    </row>
    <row r="60" spans="1:9" ht="15" customHeight="1">
      <c r="A60" s="78"/>
      <c r="B60" s="73"/>
      <c r="C60" s="72" t="s">
        <v>270</v>
      </c>
      <c r="D60" s="74" t="s">
        <v>271</v>
      </c>
      <c r="E60" s="75"/>
      <c r="F60" s="79">
        <f>+E61+E62</f>
        <v>0</v>
      </c>
      <c r="I60" s="157"/>
    </row>
    <row r="61" spans="1:6" ht="28.5" customHeight="1">
      <c r="A61" s="78"/>
      <c r="B61" s="73"/>
      <c r="C61" s="125" t="s">
        <v>495</v>
      </c>
      <c r="D61" s="144" t="s">
        <v>78</v>
      </c>
      <c r="E61" s="139">
        <v>0</v>
      </c>
      <c r="F61" s="82"/>
    </row>
    <row r="62" spans="1:6" ht="15" customHeight="1">
      <c r="A62" s="78"/>
      <c r="B62" s="73"/>
      <c r="C62" s="125" t="s">
        <v>63</v>
      </c>
      <c r="D62" s="126" t="s">
        <v>64</v>
      </c>
      <c r="E62" s="139">
        <v>0</v>
      </c>
      <c r="F62" s="82"/>
    </row>
    <row r="63" spans="1:6" ht="15" customHeight="1">
      <c r="A63" s="78"/>
      <c r="B63" s="73"/>
      <c r="C63" s="73"/>
      <c r="D63" s="85"/>
      <c r="E63" s="75"/>
      <c r="F63" s="82"/>
    </row>
    <row r="64" spans="1:6" ht="15" customHeight="1">
      <c r="A64" s="78"/>
      <c r="B64" s="73"/>
      <c r="C64" s="73"/>
      <c r="D64" s="85"/>
      <c r="E64" s="75"/>
      <c r="F64" s="82"/>
    </row>
    <row r="65" spans="1:6" ht="15" customHeight="1">
      <c r="A65" s="78"/>
      <c r="B65" s="73"/>
      <c r="C65" s="72" t="s">
        <v>8</v>
      </c>
      <c r="D65" s="83" t="s">
        <v>12</v>
      </c>
      <c r="E65" s="75"/>
      <c r="F65" s="79">
        <f>+E66</f>
        <v>0</v>
      </c>
    </row>
    <row r="66" spans="1:6" ht="15" customHeight="1">
      <c r="A66" s="78"/>
      <c r="B66" s="73"/>
      <c r="C66" s="125" t="s">
        <v>9</v>
      </c>
      <c r="D66" s="144" t="s">
        <v>11</v>
      </c>
      <c r="E66" s="139"/>
      <c r="F66" s="82"/>
    </row>
    <row r="67" spans="1:6" ht="15" customHeight="1">
      <c r="A67" s="78"/>
      <c r="B67" s="73"/>
      <c r="C67" s="73"/>
      <c r="D67" s="85"/>
      <c r="E67" s="75"/>
      <c r="F67" s="82"/>
    </row>
    <row r="68" spans="1:6" ht="15" customHeight="1">
      <c r="A68" s="78"/>
      <c r="B68" s="72" t="s">
        <v>292</v>
      </c>
      <c r="C68" s="73"/>
      <c r="D68" s="74" t="s">
        <v>105</v>
      </c>
      <c r="E68" s="75"/>
      <c r="F68" s="79">
        <f>+F70+F76+F86+F90</f>
        <v>0</v>
      </c>
    </row>
    <row r="69" spans="1:6" ht="15" customHeight="1">
      <c r="A69" s="78"/>
      <c r="B69" s="72"/>
      <c r="C69" s="73"/>
      <c r="D69" s="74"/>
      <c r="E69" s="75"/>
      <c r="F69" s="76"/>
    </row>
    <row r="70" spans="1:6" ht="15" customHeight="1">
      <c r="A70" s="78"/>
      <c r="B70" s="72"/>
      <c r="C70" s="72" t="s">
        <v>293</v>
      </c>
      <c r="D70" s="74" t="s">
        <v>294</v>
      </c>
      <c r="E70" s="75"/>
      <c r="F70" s="79">
        <f>SUM(E71:E74)</f>
        <v>0</v>
      </c>
    </row>
    <row r="71" spans="1:6" ht="15" customHeight="1">
      <c r="A71" s="78"/>
      <c r="B71" s="72"/>
      <c r="C71" s="125" t="s">
        <v>295</v>
      </c>
      <c r="D71" s="126" t="s">
        <v>297</v>
      </c>
      <c r="E71" s="139">
        <v>0</v>
      </c>
      <c r="F71" s="76"/>
    </row>
    <row r="72" spans="1:6" ht="15" customHeight="1">
      <c r="A72" s="78"/>
      <c r="B72" s="72"/>
      <c r="C72" s="125" t="s">
        <v>72</v>
      </c>
      <c r="D72" s="126" t="s">
        <v>389</v>
      </c>
      <c r="E72" s="139">
        <v>0</v>
      </c>
      <c r="F72" s="76"/>
    </row>
    <row r="73" spans="1:6" ht="15" customHeight="1">
      <c r="A73" s="78"/>
      <c r="B73" s="72"/>
      <c r="C73" s="125" t="s">
        <v>299</v>
      </c>
      <c r="D73" s="126" t="s">
        <v>298</v>
      </c>
      <c r="E73" s="139">
        <v>0</v>
      </c>
      <c r="F73" s="76"/>
    </row>
    <row r="74" spans="1:6" ht="15" customHeight="1">
      <c r="A74" s="78"/>
      <c r="B74" s="72"/>
      <c r="C74" s="125" t="s">
        <v>300</v>
      </c>
      <c r="D74" s="126" t="s">
        <v>71</v>
      </c>
      <c r="E74" s="139">
        <v>0</v>
      </c>
      <c r="F74" s="76"/>
    </row>
    <row r="75" spans="1:6" ht="15" customHeight="1">
      <c r="A75" s="78"/>
      <c r="B75" s="72"/>
      <c r="C75" s="73"/>
      <c r="D75" s="84"/>
      <c r="E75" s="75"/>
      <c r="F75" s="76"/>
    </row>
    <row r="76" spans="1:6" ht="15" customHeight="1">
      <c r="A76" s="78"/>
      <c r="B76" s="72"/>
      <c r="C76" s="72" t="s">
        <v>309</v>
      </c>
      <c r="D76" s="645" t="s">
        <v>310</v>
      </c>
      <c r="E76" s="75"/>
      <c r="F76" s="79">
        <f>SUM(E78:E84)</f>
        <v>0</v>
      </c>
    </row>
    <row r="77" spans="1:6" ht="15" customHeight="1">
      <c r="A77" s="78"/>
      <c r="B77" s="72"/>
      <c r="C77" s="72"/>
      <c r="D77" s="646"/>
      <c r="E77" s="75"/>
      <c r="F77" s="76"/>
    </row>
    <row r="78" spans="1:6" ht="15" customHeight="1">
      <c r="A78" s="78"/>
      <c r="B78" s="72"/>
      <c r="C78" s="125" t="s">
        <v>319</v>
      </c>
      <c r="D78" s="126" t="s">
        <v>321</v>
      </c>
      <c r="E78" s="139">
        <v>0</v>
      </c>
      <c r="F78" s="79"/>
    </row>
    <row r="79" spans="1:6" ht="15" customHeight="1" hidden="1">
      <c r="A79" s="78"/>
      <c r="B79" s="72"/>
      <c r="C79" s="73" t="s">
        <v>451</v>
      </c>
      <c r="D79" s="80" t="s">
        <v>452</v>
      </c>
      <c r="E79" s="75">
        <f>500000-500000</f>
        <v>0</v>
      </c>
      <c r="F79" s="76"/>
    </row>
    <row r="80" spans="1:6" ht="15" customHeight="1" hidden="1">
      <c r="A80" s="78"/>
      <c r="B80" s="72"/>
      <c r="C80" s="73" t="s">
        <v>315</v>
      </c>
      <c r="D80" s="649" t="s">
        <v>316</v>
      </c>
      <c r="E80" s="75">
        <f>500000-500000</f>
        <v>0</v>
      </c>
      <c r="F80" s="76"/>
    </row>
    <row r="81" spans="1:6" ht="15" customHeight="1" hidden="1">
      <c r="A81" s="78"/>
      <c r="B81" s="72"/>
      <c r="C81" s="73" t="s">
        <v>317</v>
      </c>
      <c r="D81" s="649"/>
      <c r="E81" s="75"/>
      <c r="F81" s="76"/>
    </row>
    <row r="82" spans="1:6" ht="15" customHeight="1" hidden="1">
      <c r="A82" s="78"/>
      <c r="B82" s="72"/>
      <c r="C82" s="73" t="s">
        <v>317</v>
      </c>
      <c r="D82" s="80" t="s">
        <v>314</v>
      </c>
      <c r="E82" s="75">
        <f>500000-500000</f>
        <v>0</v>
      </c>
      <c r="F82" s="76"/>
    </row>
    <row r="83" spans="1:6" ht="15" customHeight="1" hidden="1">
      <c r="A83" s="78"/>
      <c r="B83" s="72"/>
      <c r="C83" s="73" t="s">
        <v>319</v>
      </c>
      <c r="D83" s="80" t="s">
        <v>321</v>
      </c>
      <c r="E83" s="75">
        <f>500000-500000</f>
        <v>0</v>
      </c>
      <c r="F83" s="76"/>
    </row>
    <row r="84" spans="1:6" ht="15" customHeight="1" hidden="1">
      <c r="A84" s="78"/>
      <c r="B84" s="72"/>
      <c r="C84" s="73" t="s">
        <v>322</v>
      </c>
      <c r="D84" s="80" t="s">
        <v>67</v>
      </c>
      <c r="E84" s="75">
        <f>500000-500000</f>
        <v>0</v>
      </c>
      <c r="F84" s="76"/>
    </row>
    <row r="85" spans="1:6" ht="15" customHeight="1">
      <c r="A85" s="78"/>
      <c r="B85" s="72"/>
      <c r="C85" s="73"/>
      <c r="D85" s="80"/>
      <c r="E85" s="75"/>
      <c r="F85" s="76"/>
    </row>
    <row r="86" spans="1:6" ht="15" customHeight="1">
      <c r="A86" s="78"/>
      <c r="B86" s="72"/>
      <c r="C86" s="72" t="s">
        <v>324</v>
      </c>
      <c r="D86" s="74" t="s">
        <v>325</v>
      </c>
      <c r="E86" s="75"/>
      <c r="F86" s="79">
        <f>SUM(E87:E88)</f>
        <v>0</v>
      </c>
    </row>
    <row r="87" spans="1:6" ht="15" customHeight="1">
      <c r="A87" s="78"/>
      <c r="B87" s="72"/>
      <c r="C87" s="125" t="s">
        <v>326</v>
      </c>
      <c r="D87" s="126" t="s">
        <v>327</v>
      </c>
      <c r="E87" s="139">
        <v>0</v>
      </c>
      <c r="F87" s="76"/>
    </row>
    <row r="88" spans="1:6" ht="15" customHeight="1">
      <c r="A88" s="78"/>
      <c r="B88" s="72"/>
      <c r="C88" s="125" t="s">
        <v>328</v>
      </c>
      <c r="D88" s="126" t="s">
        <v>83</v>
      </c>
      <c r="E88" s="139">
        <v>0</v>
      </c>
      <c r="F88" s="76"/>
    </row>
    <row r="89" spans="1:6" ht="15" customHeight="1">
      <c r="A89" s="78"/>
      <c r="B89" s="72"/>
      <c r="C89" s="73"/>
      <c r="D89" s="80"/>
      <c r="E89" s="75"/>
      <c r="F89" s="76"/>
    </row>
    <row r="90" spans="1:6" ht="15" customHeight="1">
      <c r="A90" s="78"/>
      <c r="B90" s="72"/>
      <c r="C90" s="72" t="s">
        <v>330</v>
      </c>
      <c r="D90" s="74" t="s">
        <v>331</v>
      </c>
      <c r="E90" s="75"/>
      <c r="F90" s="79">
        <f>SUM(E91:E95)</f>
        <v>0</v>
      </c>
    </row>
    <row r="91" spans="1:6" ht="15" customHeight="1">
      <c r="A91" s="78"/>
      <c r="B91" s="72"/>
      <c r="C91" s="125" t="s">
        <v>332</v>
      </c>
      <c r="D91" s="126" t="s">
        <v>337</v>
      </c>
      <c r="E91" s="139">
        <v>0</v>
      </c>
      <c r="F91" s="79"/>
    </row>
    <row r="92" spans="1:6" ht="15" customHeight="1">
      <c r="A92" s="78"/>
      <c r="B92" s="72"/>
      <c r="C92" s="125" t="s">
        <v>334</v>
      </c>
      <c r="D92" s="126" t="s">
        <v>339</v>
      </c>
      <c r="E92" s="139">
        <v>0</v>
      </c>
      <c r="F92" s="76"/>
    </row>
    <row r="93" spans="1:6" ht="15" customHeight="1">
      <c r="A93" s="78"/>
      <c r="B93" s="72"/>
      <c r="C93" s="125" t="s">
        <v>335</v>
      </c>
      <c r="D93" s="126" t="s">
        <v>340</v>
      </c>
      <c r="E93" s="139">
        <v>0</v>
      </c>
      <c r="F93" s="76"/>
    </row>
    <row r="94" spans="1:6" ht="15" customHeight="1">
      <c r="A94" s="78"/>
      <c r="B94" s="72"/>
      <c r="C94" s="125" t="s">
        <v>336</v>
      </c>
      <c r="D94" s="126" t="s">
        <v>341</v>
      </c>
      <c r="E94" s="139">
        <v>0</v>
      </c>
      <c r="F94" s="76"/>
    </row>
    <row r="95" spans="1:6" ht="15" customHeight="1">
      <c r="A95" s="78"/>
      <c r="B95" s="72"/>
      <c r="C95" s="125" t="s">
        <v>343</v>
      </c>
      <c r="D95" s="126" t="s">
        <v>84</v>
      </c>
      <c r="E95" s="139">
        <v>0</v>
      </c>
      <c r="F95" s="76"/>
    </row>
    <row r="96" spans="1:6" ht="15" customHeight="1">
      <c r="A96" s="78"/>
      <c r="B96" s="72"/>
      <c r="C96" s="73"/>
      <c r="D96" s="80"/>
      <c r="E96" s="75"/>
      <c r="F96" s="76"/>
    </row>
    <row r="97" spans="1:6" ht="15" customHeight="1">
      <c r="A97" s="78"/>
      <c r="B97" s="72"/>
      <c r="C97" s="73"/>
      <c r="D97" s="80"/>
      <c r="E97" s="75"/>
      <c r="F97" s="76"/>
    </row>
    <row r="98" spans="1:6" ht="15" customHeight="1">
      <c r="A98" s="78"/>
      <c r="B98" s="72" t="s">
        <v>348</v>
      </c>
      <c r="C98" s="73"/>
      <c r="D98" s="74" t="s">
        <v>107</v>
      </c>
      <c r="E98" s="75"/>
      <c r="F98" s="76">
        <f>+F100</f>
        <v>0</v>
      </c>
    </row>
    <row r="99" spans="1:6" ht="15" customHeight="1">
      <c r="A99" s="78"/>
      <c r="B99" s="72"/>
      <c r="C99" s="73"/>
      <c r="D99" s="74"/>
      <c r="E99" s="75"/>
      <c r="F99" s="76"/>
    </row>
    <row r="100" spans="1:6" ht="15" customHeight="1">
      <c r="A100" s="78"/>
      <c r="B100" s="72"/>
      <c r="C100" s="72" t="s">
        <v>440</v>
      </c>
      <c r="D100" s="74" t="s">
        <v>59</v>
      </c>
      <c r="E100" s="75"/>
      <c r="F100" s="79">
        <f>SUM(E101:E104)</f>
        <v>0</v>
      </c>
    </row>
    <row r="101" spans="1:6" ht="15" customHeight="1">
      <c r="A101" s="78"/>
      <c r="B101" s="72"/>
      <c r="C101" s="125" t="s">
        <v>458</v>
      </c>
      <c r="D101" s="126" t="s">
        <v>459</v>
      </c>
      <c r="E101" s="139">
        <v>0</v>
      </c>
      <c r="F101" s="79"/>
    </row>
    <row r="102" spans="1:6" ht="15" customHeight="1">
      <c r="A102" s="78"/>
      <c r="B102" s="72"/>
      <c r="C102" s="125" t="s">
        <v>349</v>
      </c>
      <c r="D102" s="126" t="s">
        <v>350</v>
      </c>
      <c r="E102" s="139">
        <v>0</v>
      </c>
      <c r="F102" s="79"/>
    </row>
    <row r="103" spans="1:6" ht="15" customHeight="1" hidden="1">
      <c r="A103" s="78"/>
      <c r="B103" s="72"/>
      <c r="C103" s="125"/>
      <c r="D103" s="126"/>
      <c r="E103" s="139"/>
      <c r="F103" s="79"/>
    </row>
    <row r="104" spans="1:6" ht="15" customHeight="1">
      <c r="A104" s="78"/>
      <c r="B104" s="72"/>
      <c r="C104" s="125" t="s">
        <v>368</v>
      </c>
      <c r="D104" s="126" t="s">
        <v>369</v>
      </c>
      <c r="E104" s="139">
        <v>0</v>
      </c>
      <c r="F104" s="76"/>
    </row>
    <row r="105" spans="1:6" ht="15" customHeight="1">
      <c r="A105" s="78"/>
      <c r="B105" s="72"/>
      <c r="C105" s="73"/>
      <c r="D105" s="80"/>
      <c r="E105" s="75"/>
      <c r="F105" s="76"/>
    </row>
    <row r="106" spans="1:6" ht="15" customHeight="1">
      <c r="A106" s="78"/>
      <c r="B106" s="72" t="s">
        <v>374</v>
      </c>
      <c r="C106" s="73"/>
      <c r="D106" s="74" t="s">
        <v>98</v>
      </c>
      <c r="E106" s="75"/>
      <c r="F106" s="76">
        <f>+F108+F113</f>
        <v>0</v>
      </c>
    </row>
    <row r="107" spans="1:6" ht="15" customHeight="1">
      <c r="A107" s="78"/>
      <c r="B107" s="73"/>
      <c r="C107" s="73"/>
      <c r="D107" s="80"/>
      <c r="E107" s="75"/>
      <c r="F107" s="76"/>
    </row>
    <row r="108" spans="1:6" ht="15" customHeight="1">
      <c r="A108" s="78"/>
      <c r="B108" s="73"/>
      <c r="C108" s="72" t="s">
        <v>384</v>
      </c>
      <c r="D108" s="74" t="s">
        <v>385</v>
      </c>
      <c r="E108" s="75"/>
      <c r="F108" s="79">
        <f>SUM(E109:E111)</f>
        <v>0</v>
      </c>
    </row>
    <row r="109" spans="1:6" ht="15" customHeight="1" hidden="1">
      <c r="A109" s="78"/>
      <c r="B109" s="73"/>
      <c r="C109" s="125" t="s">
        <v>386</v>
      </c>
      <c r="D109" s="126" t="s">
        <v>387</v>
      </c>
      <c r="E109" s="139"/>
      <c r="F109" s="76"/>
    </row>
    <row r="110" spans="1:6" ht="15" customHeight="1">
      <c r="A110" s="78"/>
      <c r="B110" s="72"/>
      <c r="C110" s="125" t="s">
        <v>498</v>
      </c>
      <c r="D110" s="126" t="s">
        <v>499</v>
      </c>
      <c r="E110" s="139">
        <v>0</v>
      </c>
      <c r="F110" s="76"/>
    </row>
    <row r="111" spans="1:6" ht="15" customHeight="1" hidden="1">
      <c r="A111" s="78"/>
      <c r="B111" s="72"/>
      <c r="C111" s="125" t="s">
        <v>154</v>
      </c>
      <c r="D111" s="126"/>
      <c r="E111" s="139"/>
      <c r="F111" s="76"/>
    </row>
    <row r="112" spans="1:6" ht="15" customHeight="1">
      <c r="A112" s="78"/>
      <c r="B112" s="72"/>
      <c r="C112" s="73"/>
      <c r="D112" s="80"/>
      <c r="E112" s="75"/>
      <c r="F112" s="76"/>
    </row>
    <row r="113" spans="1:6" ht="15" customHeight="1">
      <c r="A113" s="78"/>
      <c r="B113" s="72"/>
      <c r="C113" s="72" t="s">
        <v>388</v>
      </c>
      <c r="D113" s="74" t="s">
        <v>393</v>
      </c>
      <c r="E113" s="75"/>
      <c r="F113" s="79">
        <f>SUM(E114:E115)</f>
        <v>0</v>
      </c>
    </row>
    <row r="114" spans="1:6" ht="15" customHeight="1" hidden="1">
      <c r="A114" s="78"/>
      <c r="B114" s="72"/>
      <c r="C114" s="73" t="s">
        <v>394</v>
      </c>
      <c r="D114" s="80" t="s">
        <v>127</v>
      </c>
      <c r="E114" s="75">
        <v>0</v>
      </c>
      <c r="F114" s="76"/>
    </row>
    <row r="115" spans="1:6" ht="15" customHeight="1">
      <c r="A115" s="92"/>
      <c r="B115" s="112"/>
      <c r="C115" s="93" t="s">
        <v>359</v>
      </c>
      <c r="D115" s="84" t="s">
        <v>362</v>
      </c>
      <c r="E115" s="94"/>
      <c r="F115" s="113"/>
    </row>
    <row r="116" spans="1:6" ht="15" customHeight="1" thickBot="1">
      <c r="A116" s="92"/>
      <c r="B116" s="112"/>
      <c r="C116" s="93"/>
      <c r="D116" s="84"/>
      <c r="E116" s="94"/>
      <c r="F116" s="113"/>
    </row>
    <row r="117" spans="1:6" ht="15" customHeight="1" thickBot="1">
      <c r="A117" s="647" t="s">
        <v>122</v>
      </c>
      <c r="B117" s="648"/>
      <c r="C117" s="648"/>
      <c r="D117" s="648"/>
      <c r="E117" s="96">
        <f>SUM(E14:E114)+E115</f>
        <v>0</v>
      </c>
      <c r="F117" s="114">
        <f>+F106+F98+F68+F48+F11</f>
        <v>0</v>
      </c>
    </row>
    <row r="118" ht="12.75" hidden="1">
      <c r="F118" s="61">
        <v>125088497.24</v>
      </c>
    </row>
    <row r="119" ht="12.75" hidden="1">
      <c r="F119" s="61">
        <f>+F117-F118</f>
        <v>-125088497.24</v>
      </c>
    </row>
    <row r="120" ht="12.75" hidden="1">
      <c r="F120" s="61" t="e">
        <f>+F117-'ORIGEN Y APLIC RECURSOS ESP.'!#REF!</f>
        <v>#REF!</v>
      </c>
    </row>
    <row r="121" ht="12.75" hidden="1">
      <c r="F121" s="61" t="e">
        <f>+F117-'ORIGEN Y APLIC RECURSOS ESP.'!#REF!</f>
        <v>#REF!</v>
      </c>
    </row>
    <row r="122" ht="12.75" hidden="1"/>
    <row r="123" ht="12.75" hidden="1">
      <c r="F123" s="61">
        <v>145330123.95</v>
      </c>
    </row>
    <row r="124" ht="12.75" hidden="1"/>
    <row r="125" ht="12.75" hidden="1">
      <c r="F125" s="61">
        <f>+F117-F123</f>
        <v>-145330123.95</v>
      </c>
    </row>
    <row r="126" ht="12.75" hidden="1"/>
    <row r="127" ht="12.75" hidden="1">
      <c r="F127" s="61" t="e">
        <f>+F117-'ORIGEN Y APLIC RECURSOS ESP.'!#REF!</f>
        <v>#REF!</v>
      </c>
    </row>
    <row r="128" ht="12.75" hidden="1"/>
    <row r="129" ht="12.75" hidden="1">
      <c r="F129" s="61" t="e">
        <f>+F127+'CONTROL INT 02-02'!F49+'CONTROL INT 02-03'!F184+'CONTROL INT 02-04'!F148+'CONTROL INT 02-07'!F150+'CONTROL INT 02-10'!F136+'CONTROL INT 02-17'!F64+'CONTROL INT 02-18'!F141+'CONTROL 02-25'!F46+'CONTROL 02-26'!F144+'CONTROL INT 02-27'!F128+'CONTROL INT 02-28'!F40</f>
        <v>#REF!</v>
      </c>
    </row>
    <row r="130" ht="12.75" hidden="1">
      <c r="F130" s="115">
        <v>178478519.54365003</v>
      </c>
    </row>
    <row r="131" ht="12.75" hidden="1">
      <c r="F131" s="61">
        <f>+F117-F130</f>
        <v>-178478519.54365003</v>
      </c>
    </row>
    <row r="132" ht="12.75">
      <c r="F132" s="77"/>
    </row>
    <row r="133" ht="12.75">
      <c r="F133" s="61"/>
    </row>
    <row r="134" ht="13.5" thickBot="1">
      <c r="F134" s="61"/>
    </row>
    <row r="135" ht="13.5" thickBot="1">
      <c r="F135" s="114"/>
    </row>
    <row r="136" ht="13.5" thickBot="1">
      <c r="F136" s="114"/>
    </row>
    <row r="137" ht="12.75">
      <c r="F137" s="61"/>
    </row>
  </sheetData>
  <sheetProtection/>
  <mergeCells count="14">
    <mergeCell ref="A117:D117"/>
    <mergeCell ref="D76:D77"/>
    <mergeCell ref="D80:D81"/>
    <mergeCell ref="D32:D33"/>
    <mergeCell ref="D35:D36"/>
    <mergeCell ref="D37:D38"/>
    <mergeCell ref="D39:D40"/>
    <mergeCell ref="D30:D31"/>
    <mergeCell ref="A1:F1"/>
    <mergeCell ref="A2:F2"/>
    <mergeCell ref="A4:F4"/>
    <mergeCell ref="A8:F8"/>
    <mergeCell ref="A6:F6"/>
    <mergeCell ref="D28:D29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G53"/>
  <sheetViews>
    <sheetView zoomScalePageLayoutView="0" workbookViewId="0" topLeftCell="A4">
      <selection activeCell="F39" sqref="F39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36.28125" style="56" customWidth="1"/>
    <col min="5" max="5" width="12.28125" style="56" bestFit="1" customWidth="1"/>
    <col min="6" max="6" width="16.00390625" style="56" customWidth="1"/>
    <col min="7" max="7" width="13.7109375" style="56" bestFit="1" customWidth="1"/>
    <col min="8" max="8" width="13.7109375" style="142" bestFit="1" customWidth="1"/>
    <col min="9" max="16384" width="11.421875" style="56" customWidth="1"/>
  </cols>
  <sheetData>
    <row r="1" spans="1:6" ht="16.5">
      <c r="A1" s="608" t="s">
        <v>557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21</v>
      </c>
      <c r="B6" s="610"/>
      <c r="C6" s="610"/>
      <c r="D6" s="610"/>
      <c r="E6" s="610"/>
      <c r="F6" s="610"/>
    </row>
    <row r="7" spans="1:6" ht="12.75">
      <c r="A7" s="638" t="s">
        <v>605</v>
      </c>
      <c r="B7" s="638"/>
      <c r="C7" s="638"/>
      <c r="D7" s="638"/>
      <c r="E7" s="638"/>
      <c r="F7" s="638"/>
    </row>
    <row r="8" spans="1:6" ht="15" customHeight="1">
      <c r="A8" s="358" t="s">
        <v>119</v>
      </c>
      <c r="B8" s="358" t="s">
        <v>120</v>
      </c>
      <c r="C8" s="72" t="s">
        <v>44</v>
      </c>
      <c r="D8" s="358" t="s">
        <v>430</v>
      </c>
      <c r="E8" s="359" t="s">
        <v>121</v>
      </c>
      <c r="F8" s="359" t="s">
        <v>122</v>
      </c>
    </row>
    <row r="9" spans="1:6" ht="15" customHeight="1">
      <c r="A9" s="349"/>
      <c r="B9" s="349"/>
      <c r="C9" s="221"/>
      <c r="D9" s="406"/>
      <c r="E9" s="223"/>
      <c r="F9" s="223"/>
    </row>
    <row r="10" spans="1:6" ht="15" customHeight="1" hidden="1">
      <c r="A10" s="349"/>
      <c r="B10" s="221"/>
      <c r="C10" s="217" t="s">
        <v>438</v>
      </c>
      <c r="D10" s="405" t="s">
        <v>199</v>
      </c>
      <c r="E10" s="223"/>
      <c r="F10" s="219">
        <f>+E11</f>
        <v>0</v>
      </c>
    </row>
    <row r="11" spans="1:6" ht="15" customHeight="1" hidden="1">
      <c r="A11" s="349"/>
      <c r="B11" s="221"/>
      <c r="C11" s="221" t="s">
        <v>200</v>
      </c>
      <c r="D11" s="406" t="s">
        <v>201</v>
      </c>
      <c r="E11" s="223"/>
      <c r="F11" s="223"/>
    </row>
    <row r="12" spans="1:6" ht="15" customHeight="1" hidden="1">
      <c r="A12" s="349"/>
      <c r="B12" s="221"/>
      <c r="C12" s="221"/>
      <c r="D12" s="406"/>
      <c r="E12" s="223"/>
      <c r="F12" s="223"/>
    </row>
    <row r="13" spans="1:6" ht="15" customHeight="1" hidden="1">
      <c r="A13" s="349"/>
      <c r="B13" s="217" t="s">
        <v>202</v>
      </c>
      <c r="C13" s="221"/>
      <c r="D13" s="405" t="s">
        <v>157</v>
      </c>
      <c r="E13" s="223"/>
      <c r="F13" s="414">
        <f>+F14+F16+F20</f>
        <v>0</v>
      </c>
    </row>
    <row r="14" spans="1:6" ht="15" customHeight="1" hidden="1">
      <c r="A14" s="349"/>
      <c r="B14" s="217"/>
      <c r="C14" s="217" t="s">
        <v>439</v>
      </c>
      <c r="D14" s="218" t="s">
        <v>97</v>
      </c>
      <c r="E14" s="223"/>
      <c r="F14" s="414">
        <f>+E15</f>
        <v>0</v>
      </c>
    </row>
    <row r="15" spans="1:6" ht="15" customHeight="1" hidden="1">
      <c r="A15" s="349"/>
      <c r="B15" s="217"/>
      <c r="C15" s="221" t="s">
        <v>203</v>
      </c>
      <c r="D15" s="406" t="s">
        <v>204</v>
      </c>
      <c r="E15" s="422">
        <v>0</v>
      </c>
      <c r="F15" s="414"/>
    </row>
    <row r="16" spans="1:6" ht="15" customHeight="1" hidden="1">
      <c r="A16" s="349"/>
      <c r="B16" s="217"/>
      <c r="C16" s="217" t="s">
        <v>226</v>
      </c>
      <c r="D16" s="218" t="s">
        <v>227</v>
      </c>
      <c r="E16" s="219"/>
      <c r="F16" s="414">
        <f>+E17+E18</f>
        <v>0</v>
      </c>
    </row>
    <row r="17" spans="1:6" ht="15" customHeight="1" hidden="1">
      <c r="A17" s="349"/>
      <c r="B17" s="217"/>
      <c r="C17" s="221" t="s">
        <v>228</v>
      </c>
      <c r="D17" s="406" t="s">
        <v>229</v>
      </c>
      <c r="E17" s="422">
        <v>0</v>
      </c>
      <c r="F17" s="414"/>
    </row>
    <row r="18" spans="1:6" ht="15" customHeight="1" hidden="1">
      <c r="A18" s="349"/>
      <c r="B18" s="217"/>
      <c r="C18" s="221" t="s">
        <v>232</v>
      </c>
      <c r="D18" s="406" t="s">
        <v>233</v>
      </c>
      <c r="E18" s="422">
        <v>0</v>
      </c>
      <c r="F18" s="414"/>
    </row>
    <row r="19" spans="1:6" ht="15" customHeight="1" hidden="1">
      <c r="A19" s="349"/>
      <c r="B19" s="217"/>
      <c r="C19" s="221"/>
      <c r="D19" s="405"/>
      <c r="E19" s="223"/>
      <c r="F19" s="367"/>
    </row>
    <row r="20" spans="1:6" ht="15" customHeight="1" hidden="1">
      <c r="A20" s="349"/>
      <c r="B20" s="221"/>
      <c r="C20" s="217" t="s">
        <v>270</v>
      </c>
      <c r="D20" s="218" t="s">
        <v>271</v>
      </c>
      <c r="E20" s="223"/>
      <c r="F20" s="219">
        <f>+E21</f>
        <v>0</v>
      </c>
    </row>
    <row r="21" spans="1:6" ht="25.5" customHeight="1" hidden="1">
      <c r="A21" s="349"/>
      <c r="B21" s="221"/>
      <c r="C21" s="221" t="s">
        <v>63</v>
      </c>
      <c r="D21" s="406" t="s">
        <v>64</v>
      </c>
      <c r="E21" s="422">
        <v>0</v>
      </c>
      <c r="F21" s="223"/>
    </row>
    <row r="22" spans="1:6" ht="15" customHeight="1" hidden="1">
      <c r="A22" s="349"/>
      <c r="B22" s="221"/>
      <c r="C22" s="221"/>
      <c r="D22" s="406"/>
      <c r="E22" s="223"/>
      <c r="F22" s="223"/>
    </row>
    <row r="23" spans="1:6" ht="15" customHeight="1">
      <c r="A23" s="349"/>
      <c r="B23" s="217" t="s">
        <v>292</v>
      </c>
      <c r="C23" s="221"/>
      <c r="D23" s="405" t="s">
        <v>105</v>
      </c>
      <c r="E23" s="223"/>
      <c r="F23" s="275">
        <f>+F24+F26+F29</f>
        <v>5500000</v>
      </c>
    </row>
    <row r="24" spans="1:6" ht="15" customHeight="1">
      <c r="A24" s="349"/>
      <c r="B24" s="217"/>
      <c r="C24" s="217" t="s">
        <v>293</v>
      </c>
      <c r="D24" s="218" t="s">
        <v>655</v>
      </c>
      <c r="E24" s="219"/>
      <c r="F24" s="219">
        <f>+E25</f>
        <v>2000000</v>
      </c>
    </row>
    <row r="25" spans="1:6" ht="15" customHeight="1">
      <c r="A25" s="349"/>
      <c r="B25" s="217"/>
      <c r="C25" s="221" t="s">
        <v>295</v>
      </c>
      <c r="D25" s="406" t="s">
        <v>70</v>
      </c>
      <c r="E25" s="223">
        <v>2000000</v>
      </c>
      <c r="F25" s="223"/>
    </row>
    <row r="26" spans="1:6" ht="24" customHeight="1" hidden="1">
      <c r="A26" s="349"/>
      <c r="B26" s="217"/>
      <c r="C26" s="217" t="s">
        <v>302</v>
      </c>
      <c r="D26" s="218" t="s">
        <v>304</v>
      </c>
      <c r="E26" s="223"/>
      <c r="F26" s="219">
        <f>+E27</f>
        <v>0</v>
      </c>
    </row>
    <row r="27" spans="1:6" ht="15" customHeight="1" hidden="1">
      <c r="A27" s="349"/>
      <c r="B27" s="217"/>
      <c r="C27" s="221" t="s">
        <v>307</v>
      </c>
      <c r="D27" s="406" t="s">
        <v>308</v>
      </c>
      <c r="E27" s="422">
        <v>0</v>
      </c>
      <c r="F27" s="223"/>
    </row>
    <row r="28" spans="1:6" ht="15" customHeight="1" hidden="1">
      <c r="A28" s="349"/>
      <c r="B28" s="217"/>
      <c r="C28" s="221"/>
      <c r="D28" s="406"/>
      <c r="E28" s="223"/>
      <c r="F28" s="223"/>
    </row>
    <row r="29" spans="1:6" ht="18" customHeight="1">
      <c r="A29" s="349"/>
      <c r="B29" s="217"/>
      <c r="C29" s="217" t="s">
        <v>324</v>
      </c>
      <c r="D29" s="218" t="s">
        <v>325</v>
      </c>
      <c r="E29" s="223"/>
      <c r="F29" s="219">
        <f>+E30</f>
        <v>3500000</v>
      </c>
    </row>
    <row r="30" spans="1:6" ht="15" customHeight="1">
      <c r="A30" s="349"/>
      <c r="B30" s="217"/>
      <c r="C30" s="221" t="s">
        <v>328</v>
      </c>
      <c r="D30" s="406" t="s">
        <v>329</v>
      </c>
      <c r="E30" s="223">
        <v>3500000</v>
      </c>
      <c r="F30" s="223"/>
    </row>
    <row r="31" spans="1:6" ht="15" customHeight="1">
      <c r="A31" s="349"/>
      <c r="B31" s="217" t="s">
        <v>348</v>
      </c>
      <c r="C31" s="291"/>
      <c r="D31" s="408" t="s">
        <v>107</v>
      </c>
      <c r="E31" s="275"/>
      <c r="F31" s="275">
        <f>+F32</f>
        <v>44000000</v>
      </c>
    </row>
    <row r="32" spans="1:6" ht="15" customHeight="1">
      <c r="A32" s="349"/>
      <c r="B32" s="221"/>
      <c r="C32" s="217" t="s">
        <v>440</v>
      </c>
      <c r="D32" s="413" t="s">
        <v>441</v>
      </c>
      <c r="E32" s="223"/>
      <c r="F32" s="219">
        <f>+E33</f>
        <v>44000000</v>
      </c>
    </row>
    <row r="33" spans="1:6" ht="15" customHeight="1">
      <c r="A33" s="349"/>
      <c r="B33" s="221"/>
      <c r="C33" s="221" t="s">
        <v>454</v>
      </c>
      <c r="D33" s="409" t="s">
        <v>455</v>
      </c>
      <c r="E33" s="422">
        <v>44000000</v>
      </c>
      <c r="F33" s="223"/>
    </row>
    <row r="34" spans="1:6" ht="15" customHeight="1">
      <c r="A34" s="349"/>
      <c r="B34" s="217" t="s">
        <v>481</v>
      </c>
      <c r="C34" s="221"/>
      <c r="D34" s="405" t="s">
        <v>108</v>
      </c>
      <c r="E34" s="223"/>
      <c r="F34" s="275">
        <f>+F35</f>
        <v>6088879.63</v>
      </c>
    </row>
    <row r="35" spans="1:6" ht="25.5">
      <c r="A35" s="349"/>
      <c r="B35" s="221"/>
      <c r="C35" s="217" t="s">
        <v>556</v>
      </c>
      <c r="D35" s="218" t="s">
        <v>52</v>
      </c>
      <c r="E35" s="223"/>
      <c r="F35" s="219">
        <f>+E36</f>
        <v>6088879.63</v>
      </c>
    </row>
    <row r="36" spans="1:6" ht="15" customHeight="1">
      <c r="A36" s="349"/>
      <c r="B36" s="221"/>
      <c r="C36" s="221" t="s">
        <v>54</v>
      </c>
      <c r="D36" s="406" t="s">
        <v>603</v>
      </c>
      <c r="E36" s="223">
        <v>6088879.63</v>
      </c>
      <c r="F36" s="223"/>
    </row>
    <row r="37" spans="1:7" ht="15" customHeight="1">
      <c r="A37" s="637" t="s">
        <v>460</v>
      </c>
      <c r="B37" s="637"/>
      <c r="C37" s="637"/>
      <c r="D37" s="637"/>
      <c r="E37" s="367">
        <f>SUM(E14:E36)</f>
        <v>55588879.63</v>
      </c>
      <c r="F37" s="367">
        <f>+F13+F23+F34+F31</f>
        <v>55588879.629999995</v>
      </c>
      <c r="G37" s="61"/>
    </row>
    <row r="38" spans="1:6" ht="12.75" hidden="1">
      <c r="A38" s="215"/>
      <c r="B38" s="215"/>
      <c r="C38" s="319"/>
      <c r="D38" s="215"/>
      <c r="E38" s="215"/>
      <c r="F38" s="249">
        <v>224767297.47</v>
      </c>
    </row>
    <row r="39" spans="1:6" ht="12.75">
      <c r="A39" s="215"/>
      <c r="B39" s="215"/>
      <c r="C39" s="319"/>
      <c r="D39" s="215"/>
      <c r="E39" s="215"/>
      <c r="F39" s="249"/>
    </row>
    <row r="40" ht="12.75" hidden="1">
      <c r="F40" s="61"/>
    </row>
    <row r="41" ht="12.75" hidden="1">
      <c r="F41" s="61"/>
    </row>
    <row r="42" ht="12.75" hidden="1">
      <c r="F42" s="61"/>
    </row>
    <row r="43" ht="12.75" hidden="1"/>
    <row r="44" ht="12.75" hidden="1"/>
    <row r="45" ht="12.75" hidden="1">
      <c r="F45" s="61"/>
    </row>
    <row r="46" ht="12.75" hidden="1">
      <c r="F46" s="61"/>
    </row>
    <row r="47" ht="12.75" hidden="1"/>
    <row r="48" ht="12.75" hidden="1"/>
    <row r="49" ht="12.75" hidden="1">
      <c r="F49" s="61"/>
    </row>
    <row r="50" spans="6:7" ht="13.5" hidden="1">
      <c r="F50" s="117"/>
      <c r="G50" s="118"/>
    </row>
    <row r="51" spans="6:7" ht="12.75" hidden="1">
      <c r="F51" s="118"/>
      <c r="G51" s="118"/>
    </row>
    <row r="52" spans="4:7" ht="12.75">
      <c r="D52" s="186"/>
      <c r="F52" s="118"/>
      <c r="G52" s="118"/>
    </row>
    <row r="53" spans="4:7" ht="12.75">
      <c r="D53" s="186"/>
      <c r="F53" s="118"/>
      <c r="G53" s="118"/>
    </row>
    <row r="55" ht="12.75"/>
    <row r="56" ht="12.75"/>
    <row r="57" ht="12.75"/>
  </sheetData>
  <sheetProtection/>
  <mergeCells count="6">
    <mergeCell ref="A1:F1"/>
    <mergeCell ref="A2:F2"/>
    <mergeCell ref="A4:F4"/>
    <mergeCell ref="A7:F7"/>
    <mergeCell ref="A6:F6"/>
    <mergeCell ref="A37:D37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9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K191"/>
  <sheetViews>
    <sheetView zoomScale="125" zoomScaleNormal="125" zoomScalePageLayoutView="0" workbookViewId="0" topLeftCell="A1">
      <selection activeCell="F82" sqref="F82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57421875" style="60" customWidth="1"/>
    <col min="4" max="4" width="43.140625" style="56" customWidth="1"/>
    <col min="5" max="5" width="13.7109375" style="56" customWidth="1"/>
    <col min="6" max="6" width="14.140625" style="56" customWidth="1"/>
    <col min="7" max="7" width="13.7109375" style="56" bestFit="1" customWidth="1"/>
    <col min="8" max="9" width="12.7109375" style="56" bestFit="1" customWidth="1"/>
    <col min="10" max="10" width="11.421875" style="56" customWidth="1"/>
    <col min="11" max="11" width="12.421875" style="56" bestFit="1" customWidth="1"/>
    <col min="12" max="16384" width="11.421875" style="56" customWidth="1"/>
  </cols>
  <sheetData>
    <row r="1" spans="1:7" ht="16.5">
      <c r="A1" s="608" t="s">
        <v>557</v>
      </c>
      <c r="B1" s="608"/>
      <c r="C1" s="608"/>
      <c r="D1" s="608"/>
      <c r="E1" s="608"/>
      <c r="F1" s="608"/>
      <c r="G1" s="141"/>
    </row>
    <row r="2" spans="1:6" ht="12.75">
      <c r="A2" s="609" t="s">
        <v>589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23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410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s="215" customFormat="1" ht="15" customHeight="1">
      <c r="A10" s="260"/>
      <c r="B10" s="261"/>
      <c r="C10" s="262"/>
      <c r="D10" s="263"/>
      <c r="E10" s="264"/>
      <c r="F10" s="315"/>
    </row>
    <row r="11" spans="1:8" s="215" customFormat="1" ht="15" customHeight="1">
      <c r="A11" s="216"/>
      <c r="B11" s="217" t="s">
        <v>420</v>
      </c>
      <c r="C11" s="221"/>
      <c r="D11" s="252" t="s">
        <v>103</v>
      </c>
      <c r="E11" s="223"/>
      <c r="F11" s="220">
        <f>+F13+F18+F23+F29+F36</f>
        <v>0</v>
      </c>
      <c r="G11" s="249"/>
      <c r="H11" s="320"/>
    </row>
    <row r="12" spans="1:6" s="215" customFormat="1" ht="15" customHeight="1">
      <c r="A12" s="216"/>
      <c r="B12" s="217"/>
      <c r="C12" s="221"/>
      <c r="D12" s="252"/>
      <c r="E12" s="223"/>
      <c r="F12" s="283"/>
    </row>
    <row r="13" spans="1:7" s="215" customFormat="1" ht="15" customHeight="1">
      <c r="A13" s="265"/>
      <c r="B13" s="221"/>
      <c r="C13" s="217" t="s">
        <v>433</v>
      </c>
      <c r="D13" s="252" t="s">
        <v>434</v>
      </c>
      <c r="E13" s="223"/>
      <c r="F13" s="220">
        <f>SUM(E14:E16)</f>
        <v>0</v>
      </c>
      <c r="G13" s="249"/>
    </row>
    <row r="14" spans="1:7" s="215" customFormat="1" ht="15" customHeight="1">
      <c r="A14" s="265"/>
      <c r="B14" s="221"/>
      <c r="C14" s="221" t="s">
        <v>159</v>
      </c>
      <c r="D14" s="222" t="s">
        <v>160</v>
      </c>
      <c r="E14" s="266"/>
      <c r="F14" s="284"/>
      <c r="G14" s="249"/>
    </row>
    <row r="15" spans="1:6" s="215" customFormat="1" ht="15" customHeight="1" hidden="1">
      <c r="A15" s="265"/>
      <c r="B15" s="221"/>
      <c r="C15" s="221" t="s">
        <v>163</v>
      </c>
      <c r="D15" s="222" t="s">
        <v>124</v>
      </c>
      <c r="E15" s="266"/>
      <c r="F15" s="284"/>
    </row>
    <row r="16" spans="1:7" s="215" customFormat="1" ht="15" customHeight="1">
      <c r="A16" s="265"/>
      <c r="B16" s="221"/>
      <c r="C16" s="221" t="s">
        <v>164</v>
      </c>
      <c r="D16" s="222" t="s">
        <v>123</v>
      </c>
      <c r="E16" s="266"/>
      <c r="F16" s="284"/>
      <c r="G16" s="249"/>
    </row>
    <row r="17" spans="1:7" s="215" customFormat="1" ht="15" customHeight="1">
      <c r="A17" s="265"/>
      <c r="B17" s="221"/>
      <c r="C17" s="221"/>
      <c r="D17" s="222"/>
      <c r="E17" s="266"/>
      <c r="F17" s="284"/>
      <c r="G17" s="321"/>
    </row>
    <row r="18" spans="1:7" s="215" customFormat="1" ht="15" customHeight="1">
      <c r="A18" s="265"/>
      <c r="B18" s="221"/>
      <c r="C18" s="217" t="s">
        <v>435</v>
      </c>
      <c r="D18" s="252" t="s">
        <v>169</v>
      </c>
      <c r="E18" s="266"/>
      <c r="F18" s="220">
        <f>SUM(E19:E21)</f>
        <v>0</v>
      </c>
      <c r="G18" s="249"/>
    </row>
    <row r="19" spans="1:7" s="215" customFormat="1" ht="15" customHeight="1">
      <c r="A19" s="265"/>
      <c r="B19" s="221"/>
      <c r="C19" s="221" t="s">
        <v>170</v>
      </c>
      <c r="D19" s="222" t="s">
        <v>174</v>
      </c>
      <c r="E19" s="266"/>
      <c r="F19" s="284"/>
      <c r="G19" s="249"/>
    </row>
    <row r="20" spans="1:6" s="215" customFormat="1" ht="15" customHeight="1" hidden="1">
      <c r="A20" s="265"/>
      <c r="B20" s="221"/>
      <c r="C20" s="221" t="s">
        <v>171</v>
      </c>
      <c r="D20" s="222" t="s">
        <v>125</v>
      </c>
      <c r="E20" s="266"/>
      <c r="F20" s="284"/>
    </row>
    <row r="21" spans="1:6" s="215" customFormat="1" ht="15" customHeight="1" hidden="1">
      <c r="A21" s="265"/>
      <c r="B21" s="221"/>
      <c r="C21" s="221" t="s">
        <v>172</v>
      </c>
      <c r="D21" s="222" t="s">
        <v>173</v>
      </c>
      <c r="E21" s="266"/>
      <c r="F21" s="284"/>
    </row>
    <row r="22" spans="1:7" s="215" customFormat="1" ht="15" customHeight="1">
      <c r="A22" s="265"/>
      <c r="B22" s="221"/>
      <c r="C22" s="221"/>
      <c r="D22" s="222"/>
      <c r="E22" s="266"/>
      <c r="F22" s="284"/>
      <c r="G22" s="249"/>
    </row>
    <row r="23" spans="1:6" s="215" customFormat="1" ht="15" customHeight="1">
      <c r="A23" s="265"/>
      <c r="B23" s="221"/>
      <c r="C23" s="217" t="s">
        <v>436</v>
      </c>
      <c r="D23" s="252" t="s">
        <v>176</v>
      </c>
      <c r="E23" s="266"/>
      <c r="F23" s="220">
        <f>SUM(E24:E27)</f>
        <v>0</v>
      </c>
    </row>
    <row r="24" spans="1:6" s="215" customFormat="1" ht="15" customHeight="1">
      <c r="A24" s="265"/>
      <c r="B24" s="221"/>
      <c r="C24" s="221" t="s">
        <v>476</v>
      </c>
      <c r="D24" s="222" t="s">
        <v>477</v>
      </c>
      <c r="E24" s="266"/>
      <c r="F24" s="220"/>
    </row>
    <row r="25" spans="1:6" s="215" customFormat="1" ht="15" customHeight="1">
      <c r="A25" s="265"/>
      <c r="B25" s="221"/>
      <c r="C25" s="221" t="s">
        <v>177</v>
      </c>
      <c r="D25" s="222" t="s">
        <v>178</v>
      </c>
      <c r="E25" s="266"/>
      <c r="F25" s="284"/>
    </row>
    <row r="26" spans="1:6" s="215" customFormat="1" ht="15" customHeight="1">
      <c r="A26" s="265"/>
      <c r="B26" s="221"/>
      <c r="C26" s="221" t="s">
        <v>179</v>
      </c>
      <c r="D26" s="222" t="s">
        <v>126</v>
      </c>
      <c r="E26" s="223"/>
      <c r="F26" s="284"/>
    </row>
    <row r="27" spans="1:8" s="215" customFormat="1" ht="15" customHeight="1">
      <c r="A27" s="265"/>
      <c r="B27" s="221"/>
      <c r="C27" s="221" t="s">
        <v>180</v>
      </c>
      <c r="D27" s="222" t="s">
        <v>181</v>
      </c>
      <c r="E27" s="223"/>
      <c r="F27" s="284"/>
      <c r="H27" s="249"/>
    </row>
    <row r="28" spans="1:6" s="215" customFormat="1" ht="15" customHeight="1">
      <c r="A28" s="265"/>
      <c r="B28" s="221"/>
      <c r="C28" s="221"/>
      <c r="D28" s="222"/>
      <c r="E28" s="223"/>
      <c r="F28" s="284"/>
    </row>
    <row r="29" spans="1:7" s="215" customFormat="1" ht="15" customHeight="1">
      <c r="A29" s="265"/>
      <c r="B29" s="221"/>
      <c r="C29" s="217" t="s">
        <v>437</v>
      </c>
      <c r="D29" s="614" t="s">
        <v>183</v>
      </c>
      <c r="E29" s="223"/>
      <c r="F29" s="220">
        <f>+E31+E33</f>
        <v>0</v>
      </c>
      <c r="G29" s="249"/>
    </row>
    <row r="30" spans="1:7" s="215" customFormat="1" ht="15" customHeight="1">
      <c r="A30" s="265"/>
      <c r="B30" s="221"/>
      <c r="C30" s="221"/>
      <c r="D30" s="615"/>
      <c r="E30" s="223"/>
      <c r="F30" s="284"/>
      <c r="G30" s="320"/>
    </row>
    <row r="31" spans="1:7" s="215" customFormat="1" ht="15" customHeight="1">
      <c r="A31" s="265"/>
      <c r="B31" s="221"/>
      <c r="C31" s="221" t="s">
        <v>184</v>
      </c>
      <c r="D31" s="616" t="s">
        <v>185</v>
      </c>
      <c r="E31" s="223"/>
      <c r="F31" s="284"/>
      <c r="G31" s="249"/>
    </row>
    <row r="32" spans="1:6" s="215" customFormat="1" ht="15" customHeight="1">
      <c r="A32" s="265"/>
      <c r="B32" s="221"/>
      <c r="C32" s="221"/>
      <c r="D32" s="617"/>
      <c r="E32" s="223"/>
      <c r="F32" s="284"/>
    </row>
    <row r="33" spans="1:6" s="215" customFormat="1" ht="15" customHeight="1">
      <c r="A33" s="265"/>
      <c r="B33" s="221"/>
      <c r="C33" s="221" t="s">
        <v>186</v>
      </c>
      <c r="D33" s="616" t="s">
        <v>189</v>
      </c>
      <c r="E33" s="223"/>
      <c r="F33" s="284"/>
    </row>
    <row r="34" spans="1:6" s="215" customFormat="1" ht="15" customHeight="1">
      <c r="A34" s="265"/>
      <c r="B34" s="221"/>
      <c r="C34" s="221"/>
      <c r="D34" s="617"/>
      <c r="E34" s="223"/>
      <c r="F34" s="284"/>
    </row>
    <row r="35" spans="1:6" s="215" customFormat="1" ht="15" customHeight="1">
      <c r="A35" s="265"/>
      <c r="B35" s="221"/>
      <c r="C35" s="221"/>
      <c r="D35" s="251"/>
      <c r="E35" s="223"/>
      <c r="F35" s="284"/>
    </row>
    <row r="36" spans="1:6" s="215" customFormat="1" ht="15" customHeight="1">
      <c r="A36" s="265"/>
      <c r="B36" s="221"/>
      <c r="C36" s="217" t="s">
        <v>447</v>
      </c>
      <c r="D36" s="614" t="s">
        <v>191</v>
      </c>
      <c r="E36" s="223"/>
      <c r="F36" s="220">
        <f>+E38+E39+E41</f>
        <v>0</v>
      </c>
    </row>
    <row r="37" spans="1:6" s="215" customFormat="1" ht="26.25" customHeight="1">
      <c r="A37" s="265"/>
      <c r="B37" s="221"/>
      <c r="C37" s="221"/>
      <c r="D37" s="615"/>
      <c r="E37" s="223"/>
      <c r="F37" s="284"/>
    </row>
    <row r="38" spans="1:6" s="215" customFormat="1" ht="26.25" customHeight="1">
      <c r="A38" s="265"/>
      <c r="B38" s="221"/>
      <c r="C38" s="221" t="s">
        <v>192</v>
      </c>
      <c r="D38" s="285" t="s">
        <v>46</v>
      </c>
      <c r="E38" s="223"/>
      <c r="F38" s="284"/>
    </row>
    <row r="39" spans="1:6" s="215" customFormat="1" ht="15" customHeight="1">
      <c r="A39" s="265"/>
      <c r="B39" s="221"/>
      <c r="C39" s="221" t="s">
        <v>194</v>
      </c>
      <c r="D39" s="616" t="s">
        <v>195</v>
      </c>
      <c r="E39" s="223"/>
      <c r="F39" s="284"/>
    </row>
    <row r="40" spans="1:6" s="215" customFormat="1" ht="15" customHeight="1">
      <c r="A40" s="265"/>
      <c r="B40" s="221"/>
      <c r="C40" s="221"/>
      <c r="D40" s="617"/>
      <c r="E40" s="223"/>
      <c r="F40" s="284"/>
    </row>
    <row r="41" spans="1:6" s="215" customFormat="1" ht="15" customHeight="1">
      <c r="A41" s="265"/>
      <c r="B41" s="221"/>
      <c r="C41" s="221" t="s">
        <v>196</v>
      </c>
      <c r="D41" s="251" t="s">
        <v>197</v>
      </c>
      <c r="E41" s="223"/>
      <c r="F41" s="284"/>
    </row>
    <row r="42" spans="1:6" s="215" customFormat="1" ht="15" customHeight="1">
      <c r="A42" s="265"/>
      <c r="B42" s="221"/>
      <c r="C42" s="221"/>
      <c r="D42" s="251"/>
      <c r="E42" s="223"/>
      <c r="F42" s="284"/>
    </row>
    <row r="43" spans="1:6" s="215" customFormat="1" ht="15" customHeight="1" hidden="1">
      <c r="A43" s="265"/>
      <c r="B43" s="221"/>
      <c r="C43" s="217" t="s">
        <v>438</v>
      </c>
      <c r="D43" s="254" t="s">
        <v>199</v>
      </c>
      <c r="E43" s="223"/>
      <c r="F43" s="220">
        <f>+E44</f>
        <v>0</v>
      </c>
    </row>
    <row r="44" spans="1:6" s="215" customFormat="1" ht="15" customHeight="1" hidden="1">
      <c r="A44" s="265"/>
      <c r="B44" s="221"/>
      <c r="C44" s="221" t="s">
        <v>200</v>
      </c>
      <c r="D44" s="251" t="s">
        <v>201</v>
      </c>
      <c r="E44" s="223"/>
      <c r="F44" s="284"/>
    </row>
    <row r="45" spans="1:6" s="215" customFormat="1" ht="15" customHeight="1" hidden="1">
      <c r="A45" s="265"/>
      <c r="B45" s="221"/>
      <c r="C45" s="221"/>
      <c r="D45" s="251"/>
      <c r="E45" s="223"/>
      <c r="F45" s="284"/>
    </row>
    <row r="46" spans="1:6" s="215" customFormat="1" ht="15" customHeight="1">
      <c r="A46" s="265"/>
      <c r="B46" s="217" t="s">
        <v>202</v>
      </c>
      <c r="C46" s="221"/>
      <c r="D46" s="252" t="s">
        <v>157</v>
      </c>
      <c r="E46" s="223"/>
      <c r="F46" s="286">
        <f>+F48+F58+F61+F65+F68+F73+F76+E56</f>
        <v>0</v>
      </c>
    </row>
    <row r="47" spans="1:6" s="215" customFormat="1" ht="15" customHeight="1">
      <c r="A47" s="265"/>
      <c r="B47" s="217"/>
      <c r="C47" s="221"/>
      <c r="D47" s="252"/>
      <c r="E47" s="223"/>
      <c r="F47" s="287"/>
    </row>
    <row r="48" spans="1:6" s="215" customFormat="1" ht="15" customHeight="1" hidden="1">
      <c r="A48" s="265"/>
      <c r="B48" s="221"/>
      <c r="C48" s="217" t="s">
        <v>439</v>
      </c>
      <c r="D48" s="252" t="s">
        <v>97</v>
      </c>
      <c r="E48" s="223"/>
      <c r="F48" s="220">
        <f>+E49</f>
        <v>0</v>
      </c>
    </row>
    <row r="49" spans="1:6" s="215" customFormat="1" ht="15" customHeight="1" hidden="1">
      <c r="A49" s="265"/>
      <c r="B49" s="221"/>
      <c r="C49" s="221" t="s">
        <v>203</v>
      </c>
      <c r="D49" s="222" t="s">
        <v>204</v>
      </c>
      <c r="E49" s="223"/>
      <c r="F49" s="284"/>
    </row>
    <row r="50" spans="1:6" s="215" customFormat="1" ht="15" customHeight="1" hidden="1">
      <c r="A50" s="265"/>
      <c r="B50" s="221"/>
      <c r="C50" s="221" t="s">
        <v>205</v>
      </c>
      <c r="D50" s="222" t="s">
        <v>206</v>
      </c>
      <c r="E50" s="223"/>
      <c r="F50" s="284"/>
    </row>
    <row r="51" spans="1:6" s="215" customFormat="1" ht="15" customHeight="1" hidden="1">
      <c r="A51" s="265"/>
      <c r="B51" s="221"/>
      <c r="C51" s="221"/>
      <c r="D51" s="222"/>
      <c r="E51" s="223"/>
      <c r="F51" s="284"/>
    </row>
    <row r="52" spans="1:6" s="215" customFormat="1" ht="15" customHeight="1" hidden="1">
      <c r="A52" s="265"/>
      <c r="B52" s="221"/>
      <c r="C52" s="217" t="s">
        <v>209</v>
      </c>
      <c r="D52" s="252" t="s">
        <v>210</v>
      </c>
      <c r="E52" s="223"/>
      <c r="F52" s="220">
        <f>+E53</f>
        <v>0</v>
      </c>
    </row>
    <row r="53" spans="1:6" s="215" customFormat="1" ht="15" customHeight="1" hidden="1">
      <c r="A53" s="265"/>
      <c r="B53" s="221"/>
      <c r="C53" s="221" t="s">
        <v>222</v>
      </c>
      <c r="D53" s="222" t="s">
        <v>225</v>
      </c>
      <c r="E53" s="223"/>
      <c r="F53" s="284"/>
    </row>
    <row r="54" spans="1:6" s="215" customFormat="1" ht="15" customHeight="1">
      <c r="A54" s="265"/>
      <c r="B54" s="221"/>
      <c r="C54" s="221"/>
      <c r="D54" s="222"/>
      <c r="E54" s="223"/>
      <c r="F54" s="284"/>
    </row>
    <row r="55" spans="1:6" s="215" customFormat="1" ht="15" customHeight="1">
      <c r="A55" s="265"/>
      <c r="B55" s="221"/>
      <c r="C55" s="217" t="s">
        <v>236</v>
      </c>
      <c r="D55" s="252" t="s">
        <v>237</v>
      </c>
      <c r="E55" s="223"/>
      <c r="F55" s="220">
        <f>+E56</f>
        <v>0</v>
      </c>
    </row>
    <row r="56" spans="1:6" s="215" customFormat="1" ht="15" customHeight="1">
      <c r="A56" s="265"/>
      <c r="B56" s="221"/>
      <c r="C56" s="221" t="s">
        <v>248</v>
      </c>
      <c r="D56" s="222" t="s">
        <v>249</v>
      </c>
      <c r="E56" s="223"/>
      <c r="F56" s="284"/>
    </row>
    <row r="57" spans="1:6" s="215" customFormat="1" ht="15" customHeight="1">
      <c r="A57" s="265"/>
      <c r="B57" s="221"/>
      <c r="C57" s="221"/>
      <c r="D57" s="222"/>
      <c r="E57" s="223"/>
      <c r="F57" s="284"/>
    </row>
    <row r="58" spans="1:6" s="215" customFormat="1" ht="15" customHeight="1" hidden="1">
      <c r="A58" s="265"/>
      <c r="B58" s="221"/>
      <c r="C58" s="217" t="s">
        <v>236</v>
      </c>
      <c r="D58" s="218" t="s">
        <v>237</v>
      </c>
      <c r="E58" s="223"/>
      <c r="F58" s="220">
        <f>+E59</f>
        <v>0</v>
      </c>
    </row>
    <row r="59" spans="1:6" s="215" customFormat="1" ht="15" customHeight="1" hidden="1">
      <c r="A59" s="265"/>
      <c r="B59" s="221"/>
      <c r="C59" s="221" t="s">
        <v>248</v>
      </c>
      <c r="D59" s="222" t="s">
        <v>249</v>
      </c>
      <c r="E59" s="223"/>
      <c r="F59" s="284"/>
    </row>
    <row r="60" spans="1:6" s="215" customFormat="1" ht="15" customHeight="1" hidden="1">
      <c r="A60" s="265"/>
      <c r="B60" s="221"/>
      <c r="C60" s="221"/>
      <c r="D60" s="222"/>
      <c r="E60" s="223"/>
      <c r="F60" s="284"/>
    </row>
    <row r="61" spans="1:6" s="215" customFormat="1" ht="15" customHeight="1">
      <c r="A61" s="265"/>
      <c r="B61" s="221"/>
      <c r="C61" s="217" t="s">
        <v>250</v>
      </c>
      <c r="D61" s="252" t="s">
        <v>251</v>
      </c>
      <c r="E61" s="223"/>
      <c r="F61" s="220">
        <f>+E62+E63</f>
        <v>0</v>
      </c>
    </row>
    <row r="62" spans="1:6" s="215" customFormat="1" ht="15" customHeight="1">
      <c r="A62" s="265"/>
      <c r="B62" s="221"/>
      <c r="C62" s="221" t="s">
        <v>252</v>
      </c>
      <c r="D62" s="222" t="s">
        <v>253</v>
      </c>
      <c r="E62" s="223"/>
      <c r="F62" s="220"/>
    </row>
    <row r="63" spans="1:6" s="215" customFormat="1" ht="15" customHeight="1">
      <c r="A63" s="265"/>
      <c r="B63" s="221"/>
      <c r="C63" s="221" t="s">
        <v>254</v>
      </c>
      <c r="D63" s="222" t="s">
        <v>255</v>
      </c>
      <c r="E63" s="223"/>
      <c r="F63" s="284"/>
    </row>
    <row r="64" spans="1:6" s="215" customFormat="1" ht="15" customHeight="1">
      <c r="A64" s="265"/>
      <c r="B64" s="221"/>
      <c r="C64" s="221"/>
      <c r="D64" s="222"/>
      <c r="E64" s="223"/>
      <c r="F64" s="284"/>
    </row>
    <row r="65" spans="1:6" s="215" customFormat="1" ht="28.5" customHeight="1">
      <c r="A65" s="265"/>
      <c r="B65" s="221"/>
      <c r="C65" s="217" t="s">
        <v>256</v>
      </c>
      <c r="D65" s="252" t="s">
        <v>257</v>
      </c>
      <c r="E65" s="223"/>
      <c r="F65" s="220">
        <f>+E66</f>
        <v>0</v>
      </c>
    </row>
    <row r="66" spans="1:7" s="215" customFormat="1" ht="15" customHeight="1">
      <c r="A66" s="265"/>
      <c r="B66" s="221"/>
      <c r="C66" s="221" t="s">
        <v>258</v>
      </c>
      <c r="D66" s="222" t="s">
        <v>259</v>
      </c>
      <c r="E66" s="223"/>
      <c r="F66" s="284"/>
      <c r="G66" s="249"/>
    </row>
    <row r="67" spans="1:7" s="215" customFormat="1" ht="15" customHeight="1">
      <c r="A67" s="265"/>
      <c r="B67" s="221"/>
      <c r="C67" s="221"/>
      <c r="D67" s="251"/>
      <c r="E67" s="223"/>
      <c r="F67" s="284"/>
      <c r="G67" s="249"/>
    </row>
    <row r="68" spans="1:6" s="215" customFormat="1" ht="15" customHeight="1">
      <c r="A68" s="265"/>
      <c r="B68" s="221"/>
      <c r="C68" s="217" t="s">
        <v>270</v>
      </c>
      <c r="D68" s="254" t="s">
        <v>271</v>
      </c>
      <c r="E68" s="223"/>
      <c r="F68" s="220">
        <f>+E70+E71+E69</f>
        <v>0</v>
      </c>
    </row>
    <row r="69" spans="1:9" s="215" customFormat="1" ht="15" customHeight="1">
      <c r="A69" s="265"/>
      <c r="B69" s="221"/>
      <c r="C69" s="221" t="s">
        <v>495</v>
      </c>
      <c r="D69" s="652" t="s">
        <v>496</v>
      </c>
      <c r="E69" s="223"/>
      <c r="F69" s="220"/>
      <c r="G69" s="322"/>
      <c r="H69" s="323"/>
      <c r="I69" s="249"/>
    </row>
    <row r="70" spans="1:8" s="215" customFormat="1" ht="15" customHeight="1">
      <c r="A70" s="265"/>
      <c r="B70" s="221"/>
      <c r="C70" s="221"/>
      <c r="D70" s="653"/>
      <c r="E70" s="223"/>
      <c r="F70" s="284"/>
      <c r="G70" s="324"/>
      <c r="H70" s="323"/>
    </row>
    <row r="71" spans="1:9" s="215" customFormat="1" ht="15" customHeight="1">
      <c r="A71" s="265"/>
      <c r="B71" s="221"/>
      <c r="C71" s="221" t="s">
        <v>63</v>
      </c>
      <c r="D71" s="316" t="s">
        <v>64</v>
      </c>
      <c r="E71" s="223"/>
      <c r="F71" s="284"/>
      <c r="I71" s="249"/>
    </row>
    <row r="72" spans="1:6" s="215" customFormat="1" ht="15" customHeight="1">
      <c r="A72" s="265"/>
      <c r="B72" s="221"/>
      <c r="C72" s="221"/>
      <c r="D72" s="316"/>
      <c r="E72" s="223"/>
      <c r="F72" s="284"/>
    </row>
    <row r="73" spans="1:6" s="215" customFormat="1" ht="15" customHeight="1">
      <c r="A73" s="265"/>
      <c r="B73" s="221"/>
      <c r="C73" s="217" t="s">
        <v>8</v>
      </c>
      <c r="D73" s="317" t="s">
        <v>10</v>
      </c>
      <c r="E73" s="223"/>
      <c r="F73" s="220">
        <f>+E74</f>
        <v>0</v>
      </c>
    </row>
    <row r="74" spans="1:6" s="215" customFormat="1" ht="15" customHeight="1">
      <c r="A74" s="265"/>
      <c r="B74" s="221"/>
      <c r="C74" s="221" t="s">
        <v>9</v>
      </c>
      <c r="D74" s="316" t="s">
        <v>11</v>
      </c>
      <c r="E74" s="223"/>
      <c r="F74" s="284"/>
    </row>
    <row r="75" spans="1:6" s="215" customFormat="1" ht="15" customHeight="1">
      <c r="A75" s="265"/>
      <c r="B75" s="221"/>
      <c r="C75" s="221"/>
      <c r="D75" s="316"/>
      <c r="E75" s="223"/>
      <c r="F75" s="284"/>
    </row>
    <row r="76" spans="1:6" s="215" customFormat="1" ht="15" customHeight="1" hidden="1">
      <c r="A76" s="265"/>
      <c r="B76" s="221"/>
      <c r="C76" s="217" t="s">
        <v>286</v>
      </c>
      <c r="D76" s="317" t="s">
        <v>287</v>
      </c>
      <c r="E76" s="223"/>
      <c r="F76" s="220">
        <f>+E77</f>
        <v>0</v>
      </c>
    </row>
    <row r="77" spans="1:8" s="215" customFormat="1" ht="15" customHeight="1" hidden="1">
      <c r="A77" s="265"/>
      <c r="B77" s="221"/>
      <c r="C77" s="221" t="s">
        <v>288</v>
      </c>
      <c r="D77" s="316" t="s">
        <v>289</v>
      </c>
      <c r="E77" s="223"/>
      <c r="F77" s="284"/>
      <c r="H77" s="249"/>
    </row>
    <row r="78" spans="1:6" s="215" customFormat="1" ht="15" customHeight="1" hidden="1">
      <c r="A78" s="265"/>
      <c r="B78" s="221"/>
      <c r="C78" s="221"/>
      <c r="D78" s="251"/>
      <c r="E78" s="223"/>
      <c r="F78" s="284"/>
    </row>
    <row r="79" spans="1:7" s="215" customFormat="1" ht="15" customHeight="1">
      <c r="A79" s="265"/>
      <c r="B79" s="217" t="s">
        <v>292</v>
      </c>
      <c r="C79" s="221"/>
      <c r="D79" s="252" t="s">
        <v>105</v>
      </c>
      <c r="E79" s="223"/>
      <c r="F79" s="283">
        <f>+F81+F90+F103+F107</f>
        <v>0</v>
      </c>
      <c r="G79" s="249"/>
    </row>
    <row r="80" spans="1:6" s="215" customFormat="1" ht="15" customHeight="1">
      <c r="A80" s="265"/>
      <c r="B80" s="217"/>
      <c r="C80" s="221"/>
      <c r="D80" s="252"/>
      <c r="E80" s="223"/>
      <c r="F80" s="283"/>
    </row>
    <row r="81" spans="1:8" s="215" customFormat="1" ht="15" customHeight="1">
      <c r="A81" s="265"/>
      <c r="B81" s="217"/>
      <c r="C81" s="217" t="s">
        <v>293</v>
      </c>
      <c r="D81" s="252" t="s">
        <v>294</v>
      </c>
      <c r="E81" s="223"/>
      <c r="F81" s="220">
        <f>SUM(E82:E84)</f>
        <v>0</v>
      </c>
      <c r="G81" s="249"/>
      <c r="H81" s="249"/>
    </row>
    <row r="82" spans="1:9" s="215" customFormat="1" ht="15" customHeight="1">
      <c r="A82" s="265"/>
      <c r="B82" s="217"/>
      <c r="C82" s="221" t="s">
        <v>295</v>
      </c>
      <c r="D82" s="222" t="s">
        <v>297</v>
      </c>
      <c r="E82" s="223"/>
      <c r="F82" s="219"/>
      <c r="G82" s="325"/>
      <c r="H82" s="249"/>
      <c r="I82" s="249"/>
    </row>
    <row r="83" spans="1:6" s="215" customFormat="1" ht="15" customHeight="1">
      <c r="A83" s="265"/>
      <c r="B83" s="217"/>
      <c r="C83" s="221" t="s">
        <v>299</v>
      </c>
      <c r="D83" s="222" t="s">
        <v>298</v>
      </c>
      <c r="E83" s="223"/>
      <c r="F83" s="283"/>
    </row>
    <row r="84" spans="1:7" s="215" customFormat="1" ht="15" customHeight="1">
      <c r="A84" s="265"/>
      <c r="B84" s="217"/>
      <c r="C84" s="221" t="s">
        <v>300</v>
      </c>
      <c r="D84" s="222" t="s">
        <v>301</v>
      </c>
      <c r="E84" s="223"/>
      <c r="F84" s="283"/>
      <c r="G84" s="249"/>
    </row>
    <row r="85" spans="1:9" s="215" customFormat="1" ht="15" customHeight="1">
      <c r="A85" s="265"/>
      <c r="B85" s="217"/>
      <c r="C85" s="221"/>
      <c r="D85" s="222"/>
      <c r="E85" s="223"/>
      <c r="F85" s="283"/>
      <c r="I85" s="249"/>
    </row>
    <row r="86" spans="1:6" s="215" customFormat="1" ht="15" customHeight="1" hidden="1">
      <c r="A86" s="265"/>
      <c r="B86" s="217"/>
      <c r="C86" s="217" t="s">
        <v>302</v>
      </c>
      <c r="D86" s="252" t="s">
        <v>304</v>
      </c>
      <c r="E86" s="223"/>
      <c r="F86" s="220">
        <f>SUM(E87:E88)</f>
        <v>0</v>
      </c>
    </row>
    <row r="87" spans="1:6" s="215" customFormat="1" ht="15" customHeight="1" hidden="1">
      <c r="A87" s="265"/>
      <c r="B87" s="217"/>
      <c r="C87" s="221" t="s">
        <v>305</v>
      </c>
      <c r="D87" s="222" t="s">
        <v>306</v>
      </c>
      <c r="E87" s="223"/>
      <c r="F87" s="283"/>
    </row>
    <row r="88" spans="1:6" s="215" customFormat="1" ht="15" customHeight="1" hidden="1">
      <c r="A88" s="265"/>
      <c r="B88" s="217"/>
      <c r="C88" s="221" t="s">
        <v>307</v>
      </c>
      <c r="D88" s="222" t="s">
        <v>308</v>
      </c>
      <c r="E88" s="223"/>
      <c r="F88" s="283"/>
    </row>
    <row r="89" spans="1:6" s="215" customFormat="1" ht="15" customHeight="1" hidden="1">
      <c r="A89" s="265"/>
      <c r="B89" s="217"/>
      <c r="C89" s="221"/>
      <c r="D89" s="222"/>
      <c r="E89" s="223"/>
      <c r="F89" s="283"/>
    </row>
    <row r="90" spans="1:6" s="215" customFormat="1" ht="15" customHeight="1">
      <c r="A90" s="265"/>
      <c r="B90" s="217"/>
      <c r="C90" s="217" t="s">
        <v>309</v>
      </c>
      <c r="D90" s="614" t="s">
        <v>310</v>
      </c>
      <c r="E90" s="223"/>
      <c r="F90" s="220">
        <f>SUM(E92:E101)</f>
        <v>0</v>
      </c>
    </row>
    <row r="91" spans="1:6" s="215" customFormat="1" ht="15" customHeight="1">
      <c r="A91" s="265"/>
      <c r="B91" s="217"/>
      <c r="C91" s="217"/>
      <c r="D91" s="615"/>
      <c r="E91" s="223"/>
      <c r="F91" s="283"/>
    </row>
    <row r="92" spans="1:6" s="215" customFormat="1" ht="15" customHeight="1">
      <c r="A92" s="265"/>
      <c r="B92" s="217"/>
      <c r="C92" s="221" t="s">
        <v>311</v>
      </c>
      <c r="D92" s="222" t="s">
        <v>312</v>
      </c>
      <c r="E92" s="223"/>
      <c r="F92" s="283"/>
    </row>
    <row r="93" spans="1:6" s="215" customFormat="1" ht="15" customHeight="1">
      <c r="A93" s="265"/>
      <c r="B93" s="217"/>
      <c r="C93" s="221" t="s">
        <v>451</v>
      </c>
      <c r="D93" s="250" t="s">
        <v>453</v>
      </c>
      <c r="E93" s="223"/>
      <c r="F93" s="283"/>
    </row>
    <row r="94" spans="1:6" s="215" customFormat="1" ht="15" customHeight="1">
      <c r="A94" s="265"/>
      <c r="B94" s="217"/>
      <c r="C94" s="221" t="s">
        <v>313</v>
      </c>
      <c r="D94" s="250" t="s">
        <v>314</v>
      </c>
      <c r="E94" s="223"/>
      <c r="F94" s="283"/>
    </row>
    <row r="95" spans="1:6" s="215" customFormat="1" ht="15" customHeight="1">
      <c r="A95" s="265"/>
      <c r="B95" s="217"/>
      <c r="C95" s="221" t="s">
        <v>315</v>
      </c>
      <c r="D95" s="616" t="s">
        <v>316</v>
      </c>
      <c r="E95" s="223"/>
      <c r="F95" s="283"/>
    </row>
    <row r="96" spans="1:6" s="215" customFormat="1" ht="15" customHeight="1" hidden="1">
      <c r="A96" s="265"/>
      <c r="B96" s="217"/>
      <c r="C96" s="221" t="s">
        <v>317</v>
      </c>
      <c r="D96" s="656"/>
      <c r="E96" s="223"/>
      <c r="F96" s="283"/>
    </row>
    <row r="97" spans="1:6" s="215" customFormat="1" ht="15" customHeight="1" hidden="1">
      <c r="A97" s="265"/>
      <c r="B97" s="217"/>
      <c r="C97" s="221" t="s">
        <v>319</v>
      </c>
      <c r="D97" s="656"/>
      <c r="E97" s="223"/>
      <c r="F97" s="283"/>
    </row>
    <row r="98" spans="1:6" s="215" customFormat="1" ht="15" customHeight="1" hidden="1">
      <c r="A98" s="265"/>
      <c r="B98" s="217"/>
      <c r="C98" s="221" t="s">
        <v>322</v>
      </c>
      <c r="D98" s="656"/>
      <c r="E98" s="223"/>
      <c r="F98" s="283"/>
    </row>
    <row r="99" spans="1:6" s="215" customFormat="1" ht="15" customHeight="1">
      <c r="A99" s="265"/>
      <c r="B99" s="217"/>
      <c r="C99" s="221"/>
      <c r="D99" s="617"/>
      <c r="E99" s="223"/>
      <c r="F99" s="283"/>
    </row>
    <row r="100" spans="1:6" s="215" customFormat="1" ht="15" customHeight="1" hidden="1">
      <c r="A100" s="265"/>
      <c r="B100" s="217"/>
      <c r="C100" s="221" t="s">
        <v>319</v>
      </c>
      <c r="D100" s="251" t="s">
        <v>321</v>
      </c>
      <c r="E100" s="223"/>
      <c r="F100" s="283"/>
    </row>
    <row r="101" spans="1:6" s="215" customFormat="1" ht="15" customHeight="1" hidden="1">
      <c r="A101" s="265"/>
      <c r="B101" s="217"/>
      <c r="C101" s="221" t="s">
        <v>322</v>
      </c>
      <c r="D101" s="251" t="s">
        <v>323</v>
      </c>
      <c r="E101" s="223"/>
      <c r="F101" s="283"/>
    </row>
    <row r="102" spans="1:6" s="215" customFormat="1" ht="15" customHeight="1" hidden="1">
      <c r="A102" s="265"/>
      <c r="B102" s="217"/>
      <c r="C102" s="221"/>
      <c r="D102" s="251"/>
      <c r="E102" s="223"/>
      <c r="F102" s="283"/>
    </row>
    <row r="103" spans="1:6" s="215" customFormat="1" ht="15" customHeight="1">
      <c r="A103" s="265"/>
      <c r="B103" s="217"/>
      <c r="C103" s="217" t="s">
        <v>324</v>
      </c>
      <c r="D103" s="252" t="s">
        <v>325</v>
      </c>
      <c r="E103" s="223"/>
      <c r="F103" s="220">
        <f>SUM(E104:E105)</f>
        <v>0</v>
      </c>
    </row>
    <row r="104" spans="1:9" s="215" customFormat="1" ht="15" customHeight="1">
      <c r="A104" s="265"/>
      <c r="B104" s="217"/>
      <c r="C104" s="221" t="s">
        <v>326</v>
      </c>
      <c r="D104" s="222" t="s">
        <v>327</v>
      </c>
      <c r="E104" s="223"/>
      <c r="F104" s="283"/>
      <c r="G104" s="322"/>
      <c r="H104" s="326"/>
      <c r="I104" s="327"/>
    </row>
    <row r="105" spans="1:11" s="215" customFormat="1" ht="15" customHeight="1">
      <c r="A105" s="265"/>
      <c r="B105" s="217"/>
      <c r="C105" s="221" t="s">
        <v>328</v>
      </c>
      <c r="D105" s="222" t="s">
        <v>329</v>
      </c>
      <c r="E105" s="223"/>
      <c r="F105" s="220"/>
      <c r="G105" s="328"/>
      <c r="H105" s="220"/>
      <c r="I105" s="328"/>
      <c r="K105" s="320"/>
    </row>
    <row r="106" spans="1:11" s="215" customFormat="1" ht="15" customHeight="1">
      <c r="A106" s="265"/>
      <c r="B106" s="217"/>
      <c r="C106" s="221"/>
      <c r="D106" s="222"/>
      <c r="E106" s="223"/>
      <c r="F106" s="283"/>
      <c r="G106" s="329"/>
      <c r="H106" s="330"/>
      <c r="I106" s="330"/>
      <c r="K106" s="320"/>
    </row>
    <row r="107" spans="1:11" s="215" customFormat="1" ht="15" customHeight="1">
      <c r="A107" s="265"/>
      <c r="B107" s="217"/>
      <c r="C107" s="217" t="s">
        <v>330</v>
      </c>
      <c r="D107" s="252" t="s">
        <v>331</v>
      </c>
      <c r="E107" s="223"/>
      <c r="F107" s="220">
        <f>SUM(E108:E113)</f>
        <v>0</v>
      </c>
      <c r="G107" s="249"/>
      <c r="H107" s="249"/>
      <c r="K107" s="331"/>
    </row>
    <row r="108" spans="1:11" s="215" customFormat="1" ht="15" customHeight="1">
      <c r="A108" s="265"/>
      <c r="B108" s="217"/>
      <c r="C108" s="221" t="s">
        <v>332</v>
      </c>
      <c r="D108" s="222" t="s">
        <v>337</v>
      </c>
      <c r="E108" s="223"/>
      <c r="F108" s="283"/>
      <c r="K108" s="331"/>
    </row>
    <row r="109" spans="1:6" s="215" customFormat="1" ht="15" customHeight="1">
      <c r="A109" s="265"/>
      <c r="B109" s="217"/>
      <c r="C109" s="221" t="s">
        <v>333</v>
      </c>
      <c r="D109" s="222" t="s">
        <v>338</v>
      </c>
      <c r="E109" s="223"/>
      <c r="F109" s="283"/>
    </row>
    <row r="110" spans="1:6" s="215" customFormat="1" ht="15" customHeight="1">
      <c r="A110" s="265"/>
      <c r="B110" s="217"/>
      <c r="C110" s="221" t="s">
        <v>334</v>
      </c>
      <c r="D110" s="222" t="s">
        <v>339</v>
      </c>
      <c r="E110" s="223"/>
      <c r="F110" s="283"/>
    </row>
    <row r="111" spans="1:6" s="215" customFormat="1" ht="15" customHeight="1">
      <c r="A111" s="265"/>
      <c r="B111" s="217"/>
      <c r="C111" s="221" t="s">
        <v>335</v>
      </c>
      <c r="D111" s="222" t="s">
        <v>340</v>
      </c>
      <c r="E111" s="223"/>
      <c r="F111" s="283"/>
    </row>
    <row r="112" spans="1:6" s="215" customFormat="1" ht="15" customHeight="1">
      <c r="A112" s="265"/>
      <c r="B112" s="217"/>
      <c r="C112" s="221" t="s">
        <v>336</v>
      </c>
      <c r="D112" s="222" t="s">
        <v>341</v>
      </c>
      <c r="E112" s="223"/>
      <c r="F112" s="283"/>
    </row>
    <row r="113" spans="1:6" s="215" customFormat="1" ht="15" customHeight="1">
      <c r="A113" s="265"/>
      <c r="B113" s="217"/>
      <c r="C113" s="221" t="s">
        <v>343</v>
      </c>
      <c r="D113" s="222" t="s">
        <v>342</v>
      </c>
      <c r="E113" s="223"/>
      <c r="F113" s="283"/>
    </row>
    <row r="114" spans="1:6" s="215" customFormat="1" ht="15" customHeight="1" hidden="1">
      <c r="A114" s="265"/>
      <c r="B114" s="217"/>
      <c r="C114" s="221"/>
      <c r="D114" s="222"/>
      <c r="E114" s="223"/>
      <c r="F114" s="283"/>
    </row>
    <row r="115" spans="1:6" s="215" customFormat="1" ht="15" customHeight="1" hidden="1">
      <c r="A115" s="265"/>
      <c r="B115" s="217" t="s">
        <v>348</v>
      </c>
      <c r="C115" s="221"/>
      <c r="D115" s="252" t="s">
        <v>107</v>
      </c>
      <c r="E115" s="223"/>
      <c r="F115" s="283">
        <f>+F117+F124</f>
        <v>0</v>
      </c>
    </row>
    <row r="116" spans="1:6" s="215" customFormat="1" ht="15" customHeight="1" hidden="1">
      <c r="A116" s="265"/>
      <c r="B116" s="217"/>
      <c r="C116" s="221"/>
      <c r="D116" s="252"/>
      <c r="E116" s="223"/>
      <c r="F116" s="220"/>
    </row>
    <row r="117" spans="1:6" s="215" customFormat="1" ht="15" customHeight="1" hidden="1">
      <c r="A117" s="265"/>
      <c r="B117" s="217"/>
      <c r="C117" s="217" t="s">
        <v>440</v>
      </c>
      <c r="D117" s="252" t="s">
        <v>441</v>
      </c>
      <c r="E117" s="223"/>
      <c r="F117" s="220">
        <f>SUM(E118:E122)</f>
        <v>0</v>
      </c>
    </row>
    <row r="118" spans="1:6" s="215" customFormat="1" ht="15" customHeight="1" hidden="1">
      <c r="A118" s="265"/>
      <c r="B118" s="217"/>
      <c r="C118" s="221" t="s">
        <v>349</v>
      </c>
      <c r="D118" s="222" t="s">
        <v>350</v>
      </c>
      <c r="E118" s="223"/>
      <c r="F118" s="283"/>
    </row>
    <row r="119" spans="1:6" s="215" customFormat="1" ht="15" customHeight="1" hidden="1">
      <c r="A119" s="265"/>
      <c r="B119" s="217"/>
      <c r="C119" s="221" t="s">
        <v>351</v>
      </c>
      <c r="D119" s="222" t="s">
        <v>352</v>
      </c>
      <c r="E119" s="223"/>
      <c r="F119" s="283"/>
    </row>
    <row r="120" spans="1:6" s="215" customFormat="1" ht="15" customHeight="1" hidden="1">
      <c r="A120" s="265"/>
      <c r="B120" s="217"/>
      <c r="C120" s="221" t="s">
        <v>353</v>
      </c>
      <c r="D120" s="222" t="s">
        <v>354</v>
      </c>
      <c r="E120" s="223"/>
      <c r="F120" s="283"/>
    </row>
    <row r="121" spans="1:6" s="215" customFormat="1" ht="15" customHeight="1" hidden="1">
      <c r="A121" s="265"/>
      <c r="B121" s="217"/>
      <c r="C121" s="221" t="s">
        <v>355</v>
      </c>
      <c r="D121" s="222" t="s">
        <v>356</v>
      </c>
      <c r="E121" s="223"/>
      <c r="F121" s="283"/>
    </row>
    <row r="122" spans="1:6" s="215" customFormat="1" ht="15" customHeight="1" hidden="1">
      <c r="A122" s="265"/>
      <c r="B122" s="217"/>
      <c r="C122" s="221" t="s">
        <v>368</v>
      </c>
      <c r="D122" s="222" t="s">
        <v>369</v>
      </c>
      <c r="E122" s="223"/>
      <c r="F122" s="283"/>
    </row>
    <row r="123" spans="1:6" s="215" customFormat="1" ht="15" customHeight="1" hidden="1">
      <c r="A123" s="265"/>
      <c r="B123" s="217"/>
      <c r="C123" s="221"/>
      <c r="D123" s="222"/>
      <c r="E123" s="223"/>
      <c r="F123" s="283"/>
    </row>
    <row r="124" spans="1:6" s="215" customFormat="1" ht="15" customHeight="1" hidden="1">
      <c r="A124" s="265"/>
      <c r="B124" s="217"/>
      <c r="C124" s="217" t="s">
        <v>370</v>
      </c>
      <c r="D124" s="252" t="s">
        <v>372</v>
      </c>
      <c r="E124" s="223"/>
      <c r="F124" s="220">
        <f>+E125</f>
        <v>0</v>
      </c>
    </row>
    <row r="125" spans="1:6" s="215" customFormat="1" ht="15" customHeight="1" hidden="1">
      <c r="A125" s="265"/>
      <c r="B125" s="217"/>
      <c r="C125" s="221" t="s">
        <v>373</v>
      </c>
      <c r="D125" s="222" t="s">
        <v>371</v>
      </c>
      <c r="E125" s="223"/>
      <c r="F125" s="283"/>
    </row>
    <row r="126" spans="1:6" s="215" customFormat="1" ht="15" customHeight="1" hidden="1">
      <c r="A126" s="265"/>
      <c r="B126" s="221"/>
      <c r="C126" s="221"/>
      <c r="D126" s="222"/>
      <c r="E126" s="223"/>
      <c r="F126" s="284"/>
    </row>
    <row r="127" spans="1:6" s="215" customFormat="1" ht="15" customHeight="1">
      <c r="A127" s="265"/>
      <c r="B127" s="221"/>
      <c r="C127" s="221"/>
      <c r="D127" s="222"/>
      <c r="E127" s="223"/>
      <c r="F127" s="284"/>
    </row>
    <row r="128" spans="1:6" s="215" customFormat="1" ht="15" customHeight="1">
      <c r="A128" s="265"/>
      <c r="B128" s="217" t="s">
        <v>448</v>
      </c>
      <c r="C128" s="221"/>
      <c r="D128" s="252" t="s">
        <v>449</v>
      </c>
      <c r="E128" s="223"/>
      <c r="F128" s="220">
        <f>+F135</f>
        <v>0</v>
      </c>
    </row>
    <row r="129" spans="1:6" s="215" customFormat="1" ht="15" customHeight="1">
      <c r="A129" s="265"/>
      <c r="B129" s="217"/>
      <c r="C129" s="221"/>
      <c r="D129" s="222"/>
      <c r="E129" s="223"/>
      <c r="F129" s="284"/>
    </row>
    <row r="130" spans="1:6" s="215" customFormat="1" ht="15" customHeight="1">
      <c r="A130" s="265"/>
      <c r="B130" s="217"/>
      <c r="C130" s="217" t="s">
        <v>344</v>
      </c>
      <c r="D130" s="252" t="s">
        <v>345</v>
      </c>
      <c r="E130" s="223"/>
      <c r="F130" s="284"/>
    </row>
    <row r="131" spans="1:6" s="215" customFormat="1" ht="15" customHeight="1" hidden="1">
      <c r="A131" s="265"/>
      <c r="B131" s="217"/>
      <c r="C131" s="217"/>
      <c r="D131" s="253"/>
      <c r="E131" s="223"/>
      <c r="F131" s="284"/>
    </row>
    <row r="132" spans="1:6" s="215" customFormat="1" ht="15" customHeight="1" hidden="1">
      <c r="A132" s="265"/>
      <c r="B132" s="217"/>
      <c r="C132" s="217" t="s">
        <v>503</v>
      </c>
      <c r="D132" s="253" t="s">
        <v>504</v>
      </c>
      <c r="E132" s="223"/>
      <c r="F132" s="284">
        <f>+E133</f>
        <v>0</v>
      </c>
    </row>
    <row r="133" spans="1:6" s="215" customFormat="1" ht="15" customHeight="1" hidden="1">
      <c r="A133" s="265"/>
      <c r="B133" s="217"/>
      <c r="C133" s="221" t="s">
        <v>502</v>
      </c>
      <c r="D133" s="222" t="s">
        <v>506</v>
      </c>
      <c r="E133" s="223"/>
      <c r="F133" s="284"/>
    </row>
    <row r="134" spans="1:6" s="215" customFormat="1" ht="15" customHeight="1">
      <c r="A134" s="265"/>
      <c r="B134" s="217"/>
      <c r="C134" s="217"/>
      <c r="D134" s="253"/>
      <c r="E134" s="223"/>
      <c r="F134" s="284"/>
    </row>
    <row r="135" spans="1:6" s="215" customFormat="1" ht="15" customHeight="1">
      <c r="A135" s="265"/>
      <c r="B135" s="217"/>
      <c r="C135" s="217" t="s">
        <v>346</v>
      </c>
      <c r="D135" s="654" t="s">
        <v>347</v>
      </c>
      <c r="E135" s="223"/>
      <c r="F135" s="220">
        <f>+E137</f>
        <v>0</v>
      </c>
    </row>
    <row r="136" spans="1:6" s="215" customFormat="1" ht="15" customHeight="1">
      <c r="A136" s="265"/>
      <c r="B136" s="217"/>
      <c r="C136" s="221"/>
      <c r="D136" s="655"/>
      <c r="E136" s="223"/>
      <c r="F136" s="284"/>
    </row>
    <row r="137" spans="1:7" s="215" customFormat="1" ht="15" customHeight="1">
      <c r="A137" s="265"/>
      <c r="B137" s="221"/>
      <c r="C137" s="221" t="s">
        <v>500</v>
      </c>
      <c r="D137" s="222" t="s">
        <v>501</v>
      </c>
      <c r="E137" s="223"/>
      <c r="F137" s="284"/>
      <c r="G137" s="249"/>
    </row>
    <row r="138" spans="1:6" s="215" customFormat="1" ht="15" customHeight="1">
      <c r="A138" s="265"/>
      <c r="B138" s="221"/>
      <c r="C138" s="221"/>
      <c r="D138" s="222"/>
      <c r="E138" s="223"/>
      <c r="F138" s="284"/>
    </row>
    <row r="139" spans="1:6" s="215" customFormat="1" ht="15" customHeight="1">
      <c r="A139" s="265"/>
      <c r="B139" s="217" t="s">
        <v>348</v>
      </c>
      <c r="C139" s="217"/>
      <c r="D139" s="252" t="s">
        <v>107</v>
      </c>
      <c r="E139" s="223"/>
      <c r="F139" s="220">
        <f>+F141</f>
        <v>0</v>
      </c>
    </row>
    <row r="140" spans="1:6" s="215" customFormat="1" ht="15" customHeight="1">
      <c r="A140" s="265"/>
      <c r="B140" s="217"/>
      <c r="C140" s="217"/>
      <c r="D140" s="252"/>
      <c r="E140" s="223"/>
      <c r="F140" s="283"/>
    </row>
    <row r="141" spans="1:6" s="215" customFormat="1" ht="15" customHeight="1">
      <c r="A141" s="265"/>
      <c r="B141" s="217"/>
      <c r="C141" s="217" t="s">
        <v>440</v>
      </c>
      <c r="D141" s="252" t="s">
        <v>441</v>
      </c>
      <c r="E141" s="223"/>
      <c r="F141" s="220">
        <f>SUM(E142:E145)</f>
        <v>0</v>
      </c>
    </row>
    <row r="142" spans="1:6" s="215" customFormat="1" ht="15" customHeight="1">
      <c r="A142" s="265"/>
      <c r="B142" s="217"/>
      <c r="C142" s="221" t="s">
        <v>458</v>
      </c>
      <c r="D142" s="222" t="s">
        <v>459</v>
      </c>
      <c r="E142" s="223"/>
      <c r="F142" s="284"/>
    </row>
    <row r="143" spans="1:6" s="215" customFormat="1" ht="15" customHeight="1">
      <c r="A143" s="265"/>
      <c r="B143" s="217"/>
      <c r="C143" s="221" t="s">
        <v>349</v>
      </c>
      <c r="D143" s="222" t="s">
        <v>350</v>
      </c>
      <c r="E143" s="223"/>
      <c r="F143" s="284"/>
    </row>
    <row r="144" spans="1:6" s="215" customFormat="1" ht="15" customHeight="1" hidden="1">
      <c r="A144" s="265"/>
      <c r="B144" s="221"/>
      <c r="C144" s="221" t="s">
        <v>351</v>
      </c>
      <c r="D144" s="222" t="s">
        <v>352</v>
      </c>
      <c r="E144" s="223"/>
      <c r="F144" s="284"/>
    </row>
    <row r="145" spans="1:6" s="215" customFormat="1" ht="15" customHeight="1">
      <c r="A145" s="265"/>
      <c r="B145" s="221"/>
      <c r="C145" s="221" t="s">
        <v>368</v>
      </c>
      <c r="D145" s="222" t="s">
        <v>369</v>
      </c>
      <c r="E145" s="223"/>
      <c r="F145" s="284"/>
    </row>
    <row r="146" spans="1:6" s="215" customFormat="1" ht="15" customHeight="1">
      <c r="A146" s="265"/>
      <c r="B146" s="221"/>
      <c r="C146" s="221"/>
      <c r="D146" s="222"/>
      <c r="E146" s="223"/>
      <c r="F146" s="284"/>
    </row>
    <row r="147" spans="1:6" s="215" customFormat="1" ht="15" customHeight="1">
      <c r="A147" s="265"/>
      <c r="B147" s="217" t="s">
        <v>374</v>
      </c>
      <c r="C147" s="221"/>
      <c r="D147" s="252" t="s">
        <v>98</v>
      </c>
      <c r="E147" s="223"/>
      <c r="F147" s="220">
        <f>+F153+F149</f>
        <v>0</v>
      </c>
    </row>
    <row r="148" spans="1:6" s="215" customFormat="1" ht="15" customHeight="1">
      <c r="A148" s="265"/>
      <c r="B148" s="221"/>
      <c r="C148" s="221"/>
      <c r="D148" s="222"/>
      <c r="E148" s="223"/>
      <c r="F148" s="284"/>
    </row>
    <row r="149" spans="1:6" s="215" customFormat="1" ht="15" customHeight="1">
      <c r="A149" s="265"/>
      <c r="B149" s="221"/>
      <c r="C149" s="217" t="s">
        <v>384</v>
      </c>
      <c r="D149" s="252" t="s">
        <v>385</v>
      </c>
      <c r="E149" s="223"/>
      <c r="F149" s="220">
        <f>SUM(E150:E152)</f>
        <v>0</v>
      </c>
    </row>
    <row r="150" spans="1:6" s="215" customFormat="1" ht="15" customHeight="1">
      <c r="A150" s="265"/>
      <c r="B150" s="221"/>
      <c r="C150" s="221" t="s">
        <v>386</v>
      </c>
      <c r="D150" s="222" t="s">
        <v>387</v>
      </c>
      <c r="E150" s="223"/>
      <c r="F150" s="284"/>
    </row>
    <row r="151" spans="1:6" s="215" customFormat="1" ht="15" customHeight="1">
      <c r="A151" s="265"/>
      <c r="B151" s="221"/>
      <c r="C151" s="221" t="s">
        <v>498</v>
      </c>
      <c r="D151" s="222" t="s">
        <v>499</v>
      </c>
      <c r="E151" s="223"/>
      <c r="F151" s="284"/>
    </row>
    <row r="152" spans="1:6" s="215" customFormat="1" ht="15" customHeight="1">
      <c r="A152" s="265"/>
      <c r="B152" s="221"/>
      <c r="C152" s="221" t="s">
        <v>154</v>
      </c>
      <c r="D152" s="222" t="s">
        <v>358</v>
      </c>
      <c r="E152" s="223"/>
      <c r="F152" s="284"/>
    </row>
    <row r="153" spans="1:6" s="215" customFormat="1" ht="15" customHeight="1">
      <c r="A153" s="265"/>
      <c r="B153" s="221"/>
      <c r="C153" s="217" t="s">
        <v>388</v>
      </c>
      <c r="D153" s="252" t="s">
        <v>393</v>
      </c>
      <c r="E153" s="223"/>
      <c r="F153" s="220">
        <f>SUM(E154:E155)</f>
        <v>0</v>
      </c>
    </row>
    <row r="154" spans="1:6" s="215" customFormat="1" ht="15" customHeight="1" hidden="1">
      <c r="A154" s="265"/>
      <c r="B154" s="221"/>
      <c r="C154" s="221" t="s">
        <v>394</v>
      </c>
      <c r="D154" s="222" t="s">
        <v>127</v>
      </c>
      <c r="E154" s="223"/>
      <c r="F154" s="284"/>
    </row>
    <row r="155" spans="1:6" s="215" customFormat="1" ht="15" customHeight="1">
      <c r="A155" s="265"/>
      <c r="B155" s="221"/>
      <c r="C155" s="221" t="s">
        <v>359</v>
      </c>
      <c r="D155" s="222" t="s">
        <v>361</v>
      </c>
      <c r="E155" s="223"/>
      <c r="F155" s="284"/>
    </row>
    <row r="156" spans="1:6" s="215" customFormat="1" ht="15" customHeight="1">
      <c r="A156" s="265"/>
      <c r="B156" s="221"/>
      <c r="C156" s="221"/>
      <c r="D156" s="222"/>
      <c r="E156" s="223"/>
      <c r="F156" s="284"/>
    </row>
    <row r="157" spans="1:6" s="215" customFormat="1" ht="15" customHeight="1">
      <c r="A157" s="265"/>
      <c r="B157" s="217" t="s">
        <v>481</v>
      </c>
      <c r="C157" s="221"/>
      <c r="D157" s="252" t="s">
        <v>108</v>
      </c>
      <c r="E157" s="223"/>
      <c r="F157" s="220">
        <f>+F159</f>
        <v>0</v>
      </c>
    </row>
    <row r="158" spans="1:6" s="215" customFormat="1" ht="15" customHeight="1">
      <c r="A158" s="265"/>
      <c r="B158" s="217"/>
      <c r="C158" s="221"/>
      <c r="D158" s="252"/>
      <c r="E158" s="223"/>
      <c r="F158" s="220"/>
    </row>
    <row r="159" spans="1:6" s="215" customFormat="1" ht="15" customHeight="1">
      <c r="A159" s="265"/>
      <c r="B159" s="217"/>
      <c r="C159" s="217" t="s">
        <v>556</v>
      </c>
      <c r="D159" s="252" t="s">
        <v>52</v>
      </c>
      <c r="E159" s="223"/>
      <c r="F159" s="220">
        <f>+E160</f>
        <v>0</v>
      </c>
    </row>
    <row r="160" spans="1:6" s="215" customFormat="1" ht="15" customHeight="1">
      <c r="A160" s="265"/>
      <c r="B160" s="221"/>
      <c r="C160" s="217" t="s">
        <v>54</v>
      </c>
      <c r="D160" s="252" t="s">
        <v>55</v>
      </c>
      <c r="E160" s="223"/>
      <c r="F160" s="220"/>
    </row>
    <row r="161" spans="1:6" s="215" customFormat="1" ht="15" customHeight="1">
      <c r="A161" s="265"/>
      <c r="B161" s="221"/>
      <c r="C161" s="217"/>
      <c r="D161" s="614"/>
      <c r="E161" s="223"/>
      <c r="F161" s="220">
        <f>+E163</f>
        <v>0</v>
      </c>
    </row>
    <row r="162" spans="1:6" s="215" customFormat="1" ht="15" customHeight="1">
      <c r="A162" s="265"/>
      <c r="B162" s="221"/>
      <c r="C162" s="221"/>
      <c r="D162" s="615"/>
      <c r="E162" s="223"/>
      <c r="F162" s="220"/>
    </row>
    <row r="163" spans="1:8" s="215" customFormat="1" ht="15" customHeight="1">
      <c r="A163" s="265"/>
      <c r="B163" s="221"/>
      <c r="C163" s="221"/>
      <c r="D163" s="222"/>
      <c r="E163" s="223"/>
      <c r="F163" s="220"/>
      <c r="G163" s="249"/>
      <c r="H163" s="249"/>
    </row>
    <row r="164" spans="1:7" s="215" customFormat="1" ht="15" customHeight="1" thickBot="1">
      <c r="A164" s="267"/>
      <c r="B164" s="268"/>
      <c r="C164" s="268"/>
      <c r="D164" s="250"/>
      <c r="E164" s="269"/>
      <c r="F164" s="289"/>
      <c r="G164" s="249"/>
    </row>
    <row r="165" spans="1:6" s="215" customFormat="1" ht="15" customHeight="1" thickBot="1">
      <c r="A165" s="618" t="s">
        <v>460</v>
      </c>
      <c r="B165" s="619"/>
      <c r="C165" s="619"/>
      <c r="D165" s="619"/>
      <c r="E165" s="298">
        <f>SUM(E12:E164)</f>
        <v>0</v>
      </c>
      <c r="F165" s="318">
        <f>+F158+F147+F139+F128+F79+F46+F11+F157</f>
        <v>0</v>
      </c>
    </row>
    <row r="166" spans="3:6" s="215" customFormat="1" ht="12.75">
      <c r="C166" s="319"/>
      <c r="F166" s="249"/>
    </row>
    <row r="167" spans="3:6" s="215" customFormat="1" ht="12.75">
      <c r="C167" s="319"/>
      <c r="E167" s="249"/>
      <c r="F167" s="249"/>
    </row>
    <row r="168" spans="5:6" ht="12.75">
      <c r="E168" s="61"/>
      <c r="F168" s="61"/>
    </row>
    <row r="169" ht="12.75">
      <c r="F169" s="61"/>
    </row>
    <row r="171" ht="12.75">
      <c r="F171" s="61"/>
    </row>
    <row r="172" ht="12.75">
      <c r="F172" s="61"/>
    </row>
    <row r="174" ht="12.75">
      <c r="F174" s="61"/>
    </row>
    <row r="176" ht="12.75">
      <c r="E176" s="61"/>
    </row>
    <row r="178" ht="12.75">
      <c r="F178" s="77"/>
    </row>
    <row r="179" ht="12.75" hidden="1">
      <c r="F179" s="61"/>
    </row>
    <row r="180" ht="12.75" hidden="1">
      <c r="F180" s="61"/>
    </row>
    <row r="181" ht="12.75" hidden="1"/>
    <row r="182" ht="12.75" hidden="1">
      <c r="F182" s="61"/>
    </row>
    <row r="183" ht="12.75" hidden="1"/>
    <row r="184" ht="12.75" hidden="1">
      <c r="F184" s="61"/>
    </row>
    <row r="185" ht="12.75" hidden="1">
      <c r="F185" s="61"/>
    </row>
    <row r="186" ht="12.75">
      <c r="F186" s="61"/>
    </row>
    <row r="187" ht="12.75">
      <c r="F187" s="97"/>
    </row>
    <row r="188" ht="12.75">
      <c r="F188" s="77"/>
    </row>
    <row r="189" ht="12.75">
      <c r="F189" s="97"/>
    </row>
    <row r="190" ht="12.75">
      <c r="F190" s="97"/>
    </row>
    <row r="191" ht="12.75">
      <c r="F191" s="97"/>
    </row>
  </sheetData>
  <sheetProtection/>
  <mergeCells count="16">
    <mergeCell ref="D29:D30"/>
    <mergeCell ref="D31:D32"/>
    <mergeCell ref="A1:F1"/>
    <mergeCell ref="A2:F2"/>
    <mergeCell ref="A4:F4"/>
    <mergeCell ref="A8:F8"/>
    <mergeCell ref="A6:F6"/>
    <mergeCell ref="A165:D165"/>
    <mergeCell ref="D69:D70"/>
    <mergeCell ref="D161:D162"/>
    <mergeCell ref="D135:D136"/>
    <mergeCell ref="D33:D34"/>
    <mergeCell ref="D39:D40"/>
    <mergeCell ref="D90:D91"/>
    <mergeCell ref="D95:D99"/>
    <mergeCell ref="D36:D37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I154"/>
  <sheetViews>
    <sheetView zoomScale="125" zoomScaleNormal="125" zoomScalePageLayoutView="0" workbookViewId="0" topLeftCell="A1">
      <selection activeCell="E141" sqref="E141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4.421875" style="56" customWidth="1"/>
    <col min="5" max="5" width="12.7109375" style="56" customWidth="1"/>
    <col min="6" max="6" width="14.140625" style="56" customWidth="1"/>
    <col min="7" max="8" width="12.7109375" style="56" bestFit="1" customWidth="1"/>
    <col min="9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24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9">
        <f>+F13+F18+F23+F29+F36</f>
        <v>0</v>
      </c>
      <c r="G11" s="77"/>
      <c r="H11" s="77"/>
    </row>
    <row r="12" spans="1:7" ht="15" customHeight="1">
      <c r="A12" s="55"/>
      <c r="B12" s="72"/>
      <c r="C12" s="73"/>
      <c r="D12" s="74"/>
      <c r="E12" s="75"/>
      <c r="F12" s="76"/>
      <c r="G12" s="77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+E14+E15+E16</f>
        <v>0</v>
      </c>
      <c r="G13" s="77"/>
    </row>
    <row r="14" spans="1:7" ht="13.5" customHeight="1">
      <c r="A14" s="78"/>
      <c r="B14" s="73"/>
      <c r="C14" s="125" t="s">
        <v>159</v>
      </c>
      <c r="D14" s="126" t="s">
        <v>160</v>
      </c>
      <c r="E14" s="140">
        <v>0</v>
      </c>
      <c r="F14" s="82"/>
      <c r="G14" s="77"/>
    </row>
    <row r="15" spans="1:7" ht="15" customHeight="1" hidden="1">
      <c r="A15" s="78"/>
      <c r="B15" s="73"/>
      <c r="C15" s="125" t="s">
        <v>164</v>
      </c>
      <c r="D15" s="126" t="s">
        <v>123</v>
      </c>
      <c r="E15" s="140"/>
      <c r="F15" s="82"/>
      <c r="G15" s="77"/>
    </row>
    <row r="16" spans="1:7" ht="15" customHeight="1">
      <c r="A16" s="78"/>
      <c r="B16" s="73"/>
      <c r="C16" s="125" t="s">
        <v>164</v>
      </c>
      <c r="D16" s="126" t="s">
        <v>123</v>
      </c>
      <c r="E16" s="140">
        <v>0</v>
      </c>
      <c r="F16" s="82"/>
      <c r="G16" s="77"/>
    </row>
    <row r="17" spans="1:6" ht="15" customHeight="1">
      <c r="A17" s="78"/>
      <c r="B17" s="73"/>
      <c r="C17" s="73"/>
      <c r="D17" s="80"/>
      <c r="E17" s="81"/>
      <c r="F17" s="82"/>
    </row>
    <row r="18" spans="1:7" ht="15" customHeight="1">
      <c r="A18" s="78"/>
      <c r="B18" s="73"/>
      <c r="C18" s="73"/>
      <c r="D18" s="74" t="s">
        <v>169</v>
      </c>
      <c r="E18" s="81"/>
      <c r="F18" s="79">
        <f>+E19</f>
        <v>0</v>
      </c>
      <c r="G18" s="61"/>
    </row>
    <row r="19" spans="1:6" ht="15" customHeight="1">
      <c r="A19" s="78"/>
      <c r="B19" s="73"/>
      <c r="C19" s="125" t="s">
        <v>170</v>
      </c>
      <c r="D19" s="126" t="s">
        <v>174</v>
      </c>
      <c r="E19" s="140">
        <v>0</v>
      </c>
      <c r="F19" s="82"/>
    </row>
    <row r="20" spans="1:6" ht="15" customHeight="1" hidden="1">
      <c r="A20" s="78"/>
      <c r="B20" s="73"/>
      <c r="C20" s="73" t="s">
        <v>171</v>
      </c>
      <c r="D20" s="80" t="s">
        <v>125</v>
      </c>
      <c r="E20" s="81">
        <v>0</v>
      </c>
      <c r="F20" s="82"/>
    </row>
    <row r="21" spans="1:6" ht="15" customHeight="1" hidden="1">
      <c r="A21" s="78"/>
      <c r="B21" s="73"/>
      <c r="C21" s="73" t="s">
        <v>172</v>
      </c>
      <c r="D21" s="80" t="s">
        <v>173</v>
      </c>
      <c r="E21" s="81">
        <v>0</v>
      </c>
      <c r="F21" s="82"/>
    </row>
    <row r="22" spans="1:6" ht="15" customHeight="1">
      <c r="A22" s="78"/>
      <c r="B22" s="73"/>
      <c r="C22" s="73"/>
      <c r="D22" s="80"/>
      <c r="E22" s="81"/>
      <c r="F22" s="82"/>
    </row>
    <row r="23" spans="1:6" ht="15" customHeight="1">
      <c r="A23" s="119"/>
      <c r="B23" s="120"/>
      <c r="C23" s="73"/>
      <c r="D23" s="74" t="s">
        <v>176</v>
      </c>
      <c r="E23" s="81"/>
      <c r="F23" s="79">
        <f>SUM(E24:E27)</f>
        <v>0</v>
      </c>
    </row>
    <row r="24" spans="1:6" ht="15" customHeight="1">
      <c r="A24" s="121"/>
      <c r="B24" s="122"/>
      <c r="C24" s="125" t="s">
        <v>476</v>
      </c>
      <c r="D24" s="126" t="s">
        <v>477</v>
      </c>
      <c r="E24" s="140">
        <v>0</v>
      </c>
      <c r="F24" s="79"/>
    </row>
    <row r="25" spans="1:6" ht="15" customHeight="1">
      <c r="A25" s="78"/>
      <c r="B25" s="73"/>
      <c r="C25" s="125" t="s">
        <v>177</v>
      </c>
      <c r="D25" s="126" t="s">
        <v>178</v>
      </c>
      <c r="E25" s="140">
        <v>0</v>
      </c>
      <c r="F25" s="82"/>
    </row>
    <row r="26" spans="1:8" ht="15" customHeight="1">
      <c r="A26" s="78"/>
      <c r="B26" s="73"/>
      <c r="C26" s="125" t="s">
        <v>179</v>
      </c>
      <c r="D26" s="126" t="s">
        <v>126</v>
      </c>
      <c r="E26" s="139">
        <v>0</v>
      </c>
      <c r="F26" s="82"/>
      <c r="H26" s="61"/>
    </row>
    <row r="27" spans="1:6" ht="15" customHeight="1">
      <c r="A27" s="78"/>
      <c r="B27" s="73"/>
      <c r="C27" s="125" t="s">
        <v>180</v>
      </c>
      <c r="D27" s="126" t="s">
        <v>181</v>
      </c>
      <c r="E27" s="139">
        <v>0</v>
      </c>
      <c r="F27" s="82"/>
    </row>
    <row r="28" spans="1:6" ht="15" customHeight="1">
      <c r="A28" s="78"/>
      <c r="B28" s="73"/>
      <c r="C28" s="73"/>
      <c r="D28" s="80"/>
      <c r="E28" s="75"/>
      <c r="F28" s="82"/>
    </row>
    <row r="29" spans="1:7" ht="15" customHeight="1">
      <c r="A29" s="78"/>
      <c r="B29" s="73"/>
      <c r="C29" s="72" t="s">
        <v>437</v>
      </c>
      <c r="D29" s="645" t="s">
        <v>183</v>
      </c>
      <c r="E29" s="75"/>
      <c r="F29" s="79">
        <f>+E31+E33</f>
        <v>0</v>
      </c>
      <c r="G29" s="61"/>
    </row>
    <row r="30" spans="1:7" ht="15" customHeight="1">
      <c r="A30" s="78"/>
      <c r="B30" s="73"/>
      <c r="C30" s="73"/>
      <c r="D30" s="646"/>
      <c r="E30" s="75"/>
      <c r="F30" s="82"/>
      <c r="G30" s="77"/>
    </row>
    <row r="31" spans="1:7" ht="15" customHeight="1">
      <c r="A31" s="78"/>
      <c r="B31" s="73"/>
      <c r="C31" s="125" t="s">
        <v>184</v>
      </c>
      <c r="D31" s="643" t="s">
        <v>185</v>
      </c>
      <c r="E31" s="140">
        <f>(+E14+E16+E19+E24+E26+E27)*9.25%</f>
        <v>0</v>
      </c>
      <c r="F31" s="82"/>
      <c r="G31" s="61"/>
    </row>
    <row r="32" spans="1:6" ht="12.75">
      <c r="A32" s="78"/>
      <c r="B32" s="73"/>
      <c r="C32" s="125"/>
      <c r="D32" s="644"/>
      <c r="E32" s="139"/>
      <c r="F32" s="82"/>
    </row>
    <row r="33" spans="1:6" ht="15" customHeight="1">
      <c r="A33" s="78"/>
      <c r="B33" s="73"/>
      <c r="C33" s="125" t="s">
        <v>186</v>
      </c>
      <c r="D33" s="643" t="s">
        <v>189</v>
      </c>
      <c r="E33" s="140">
        <f>(+E14+E16+E19+E24+E26+E27)*0.5%</f>
        <v>0</v>
      </c>
      <c r="F33" s="82"/>
    </row>
    <row r="34" spans="1:6" ht="12.75">
      <c r="A34" s="78"/>
      <c r="B34" s="73"/>
      <c r="C34" s="125"/>
      <c r="D34" s="644"/>
      <c r="E34" s="140"/>
      <c r="F34" s="82"/>
    </row>
    <row r="35" spans="1:6" ht="15" customHeight="1">
      <c r="A35" s="78"/>
      <c r="B35" s="73"/>
      <c r="C35" s="73"/>
      <c r="D35" s="85"/>
      <c r="E35" s="81"/>
      <c r="F35" s="82"/>
    </row>
    <row r="36" spans="1:7" ht="15" customHeight="1">
      <c r="A36" s="78"/>
      <c r="B36" s="73"/>
      <c r="C36" s="72" t="s">
        <v>447</v>
      </c>
      <c r="D36" s="645" t="s">
        <v>191</v>
      </c>
      <c r="E36" s="81"/>
      <c r="F36" s="79">
        <f>+E38+E39+E41+E40</f>
        <v>0</v>
      </c>
      <c r="G36" s="61"/>
    </row>
    <row r="37" spans="1:6" ht="12.75">
      <c r="A37" s="78"/>
      <c r="B37" s="73"/>
      <c r="C37" s="73"/>
      <c r="D37" s="646"/>
      <c r="E37" s="81"/>
      <c r="F37" s="82"/>
    </row>
    <row r="38" spans="1:6" ht="25.5">
      <c r="A38" s="78"/>
      <c r="B38" s="73"/>
      <c r="C38" s="125" t="s">
        <v>192</v>
      </c>
      <c r="D38" s="145" t="s">
        <v>46</v>
      </c>
      <c r="E38" s="140">
        <f>(+E14+E16+E19+E24+E26+E27)*5.08%</f>
        <v>0</v>
      </c>
      <c r="F38" s="82"/>
    </row>
    <row r="39" spans="1:6" ht="15" customHeight="1">
      <c r="A39" s="78"/>
      <c r="B39" s="73"/>
      <c r="C39" s="125" t="s">
        <v>194</v>
      </c>
      <c r="D39" s="643" t="s">
        <v>195</v>
      </c>
      <c r="E39" s="140"/>
      <c r="F39" s="82"/>
    </row>
    <row r="40" spans="1:6" ht="15" customHeight="1">
      <c r="A40" s="78"/>
      <c r="B40" s="73"/>
      <c r="C40" s="125"/>
      <c r="D40" s="644"/>
      <c r="E40" s="140">
        <f>(+E14+E16+E19+E24+E26+E27)*1.5%</f>
        <v>0</v>
      </c>
      <c r="F40" s="82"/>
    </row>
    <row r="41" spans="1:6" ht="15" customHeight="1">
      <c r="A41" s="78"/>
      <c r="B41" s="73"/>
      <c r="C41" s="125" t="s">
        <v>196</v>
      </c>
      <c r="D41" s="144" t="s">
        <v>197</v>
      </c>
      <c r="E41" s="140">
        <f>(+E14+E16+E19+E24+E26+E27)*3%</f>
        <v>0</v>
      </c>
      <c r="F41" s="82"/>
    </row>
    <row r="42" spans="1:6" ht="15" customHeight="1">
      <c r="A42" s="78"/>
      <c r="B42" s="73"/>
      <c r="C42" s="73"/>
      <c r="D42" s="85"/>
      <c r="E42" s="75"/>
      <c r="F42" s="82"/>
    </row>
    <row r="43" spans="1:6" ht="15" customHeight="1" hidden="1">
      <c r="A43" s="78"/>
      <c r="B43" s="73" t="s">
        <v>198</v>
      </c>
      <c r="C43" s="73"/>
      <c r="D43" s="83" t="s">
        <v>199</v>
      </c>
      <c r="E43" s="75"/>
      <c r="F43" s="79">
        <f>+E44</f>
        <v>0</v>
      </c>
    </row>
    <row r="44" spans="1:6" ht="15" customHeight="1" hidden="1">
      <c r="A44" s="78"/>
      <c r="B44" s="73"/>
      <c r="C44" s="73" t="s">
        <v>200</v>
      </c>
      <c r="D44" s="85" t="s">
        <v>201</v>
      </c>
      <c r="E44" s="75">
        <v>0</v>
      </c>
      <c r="F44" s="82"/>
    </row>
    <row r="45" spans="1:6" ht="15" customHeight="1" hidden="1">
      <c r="A45" s="78"/>
      <c r="B45" s="73"/>
      <c r="C45" s="73"/>
      <c r="D45" s="85"/>
      <c r="E45" s="75"/>
      <c r="F45" s="82"/>
    </row>
    <row r="46" spans="1:6" ht="15" customHeight="1">
      <c r="A46" s="78"/>
      <c r="B46" s="72" t="s">
        <v>202</v>
      </c>
      <c r="C46" s="73"/>
      <c r="D46" s="74" t="s">
        <v>157</v>
      </c>
      <c r="E46" s="75"/>
      <c r="F46" s="87">
        <f>+F53+F60+F65+F74+F80+F70</f>
        <v>0</v>
      </c>
    </row>
    <row r="47" spans="1:6" ht="15" customHeight="1">
      <c r="A47" s="78"/>
      <c r="B47" s="72"/>
      <c r="C47" s="73"/>
      <c r="D47" s="74"/>
      <c r="E47" s="75"/>
      <c r="F47" s="87"/>
    </row>
    <row r="48" spans="1:6" ht="15" customHeight="1" hidden="1">
      <c r="A48" s="78"/>
      <c r="B48" s="73"/>
      <c r="C48" s="72" t="s">
        <v>439</v>
      </c>
      <c r="D48" s="74" t="s">
        <v>97</v>
      </c>
      <c r="E48" s="75"/>
      <c r="F48" s="79">
        <f>SUM(E49:E51)</f>
        <v>0</v>
      </c>
    </row>
    <row r="49" spans="1:6" ht="15" customHeight="1" hidden="1">
      <c r="A49" s="78"/>
      <c r="B49" s="73"/>
      <c r="C49" s="73" t="s">
        <v>203</v>
      </c>
      <c r="D49" s="80" t="s">
        <v>204</v>
      </c>
      <c r="E49" s="75">
        <v>0</v>
      </c>
      <c r="F49" s="82"/>
    </row>
    <row r="50" spans="1:6" ht="15" customHeight="1" hidden="1">
      <c r="A50" s="78"/>
      <c r="B50" s="73"/>
      <c r="C50" s="73" t="s">
        <v>205</v>
      </c>
      <c r="D50" s="80" t="s">
        <v>206</v>
      </c>
      <c r="E50" s="75">
        <v>0</v>
      </c>
      <c r="F50" s="82"/>
    </row>
    <row r="51" spans="1:6" ht="15" customHeight="1" hidden="1">
      <c r="A51" s="78"/>
      <c r="B51" s="73"/>
      <c r="C51" s="73" t="s">
        <v>207</v>
      </c>
      <c r="D51" s="80" t="s">
        <v>208</v>
      </c>
      <c r="E51" s="75">
        <v>0</v>
      </c>
      <c r="F51" s="82"/>
    </row>
    <row r="52" spans="1:6" ht="15" customHeight="1" hidden="1">
      <c r="A52" s="78"/>
      <c r="B52" s="73"/>
      <c r="C52" s="73"/>
      <c r="D52" s="80"/>
      <c r="E52" s="75"/>
      <c r="F52" s="82"/>
    </row>
    <row r="53" spans="1:6" ht="15" customHeight="1">
      <c r="A53" s="78"/>
      <c r="B53" s="73"/>
      <c r="C53" s="72" t="s">
        <v>209</v>
      </c>
      <c r="D53" s="74" t="s">
        <v>210</v>
      </c>
      <c r="E53" s="75"/>
      <c r="F53" s="79">
        <f>SUM(E54:E58)</f>
        <v>0</v>
      </c>
    </row>
    <row r="54" spans="1:6" ht="15" customHeight="1">
      <c r="A54" s="78"/>
      <c r="B54" s="73"/>
      <c r="C54" s="125" t="s">
        <v>211</v>
      </c>
      <c r="D54" s="126" t="s">
        <v>212</v>
      </c>
      <c r="E54" s="139">
        <v>0</v>
      </c>
      <c r="F54" s="79"/>
    </row>
    <row r="55" spans="1:6" ht="15" customHeight="1">
      <c r="A55" s="78"/>
      <c r="B55" s="73"/>
      <c r="C55" s="125" t="s">
        <v>213</v>
      </c>
      <c r="D55" s="126" t="s">
        <v>214</v>
      </c>
      <c r="E55" s="139">
        <v>0</v>
      </c>
      <c r="F55" s="79"/>
    </row>
    <row r="56" spans="1:6" ht="15" customHeight="1" hidden="1">
      <c r="A56" s="78"/>
      <c r="B56" s="73"/>
      <c r="C56" s="125" t="s">
        <v>222</v>
      </c>
      <c r="D56" s="126" t="s">
        <v>225</v>
      </c>
      <c r="E56" s="139"/>
      <c r="F56" s="82"/>
    </row>
    <row r="57" spans="1:6" ht="15" customHeight="1">
      <c r="A57" s="78"/>
      <c r="B57" s="73"/>
      <c r="C57" s="125" t="s">
        <v>223</v>
      </c>
      <c r="D57" s="126" t="s">
        <v>224</v>
      </c>
      <c r="E57" s="139">
        <v>0</v>
      </c>
      <c r="F57" s="82"/>
    </row>
    <row r="58" spans="1:6" ht="15" customHeight="1" hidden="1">
      <c r="A58" s="78"/>
      <c r="B58" s="73"/>
      <c r="C58" s="125" t="s">
        <v>222</v>
      </c>
      <c r="D58" s="126" t="s">
        <v>225</v>
      </c>
      <c r="E58" s="139"/>
      <c r="F58" s="82"/>
    </row>
    <row r="59" spans="1:6" ht="12.75">
      <c r="A59" s="78"/>
      <c r="B59" s="73"/>
      <c r="C59" s="73"/>
      <c r="D59" s="80"/>
      <c r="E59" s="75"/>
      <c r="F59" s="82"/>
    </row>
    <row r="60" spans="1:6" ht="15" customHeight="1" hidden="1">
      <c r="A60" s="78"/>
      <c r="B60" s="73"/>
      <c r="C60" s="72" t="s">
        <v>226</v>
      </c>
      <c r="D60" s="74" t="s">
        <v>227</v>
      </c>
      <c r="E60" s="75"/>
      <c r="F60" s="79">
        <f>SUM(E61:E63)</f>
        <v>0</v>
      </c>
    </row>
    <row r="61" spans="1:6" ht="15" customHeight="1" hidden="1">
      <c r="A61" s="78"/>
      <c r="B61" s="73"/>
      <c r="C61" s="125" t="s">
        <v>228</v>
      </c>
      <c r="D61" s="126" t="s">
        <v>229</v>
      </c>
      <c r="E61" s="139"/>
      <c r="F61" s="82"/>
    </row>
    <row r="62" spans="1:6" ht="15" customHeight="1" hidden="1">
      <c r="A62" s="78"/>
      <c r="B62" s="73"/>
      <c r="C62" s="125" t="s">
        <v>231</v>
      </c>
      <c r="D62" s="126" t="s">
        <v>230</v>
      </c>
      <c r="E62" s="139">
        <v>0</v>
      </c>
      <c r="F62" s="82"/>
    </row>
    <row r="63" spans="1:6" ht="15" customHeight="1" hidden="1">
      <c r="A63" s="78"/>
      <c r="B63" s="73"/>
      <c r="C63" s="125" t="s">
        <v>232</v>
      </c>
      <c r="D63" s="126" t="s">
        <v>233</v>
      </c>
      <c r="E63" s="139">
        <v>0</v>
      </c>
      <c r="F63" s="82"/>
    </row>
    <row r="64" spans="1:6" ht="15" customHeight="1" hidden="1">
      <c r="A64" s="78"/>
      <c r="B64" s="73"/>
      <c r="C64" s="73"/>
      <c r="D64" s="80"/>
      <c r="E64" s="75"/>
      <c r="F64" s="82"/>
    </row>
    <row r="65" spans="1:6" ht="15" customHeight="1" hidden="1">
      <c r="A65" s="78"/>
      <c r="B65" s="73"/>
      <c r="C65" s="72" t="s">
        <v>236</v>
      </c>
      <c r="D65" s="74" t="s">
        <v>237</v>
      </c>
      <c r="E65" s="75"/>
      <c r="F65" s="79">
        <f>SUM(E66:E68)</f>
        <v>0</v>
      </c>
    </row>
    <row r="66" spans="1:6" ht="15" customHeight="1" hidden="1">
      <c r="A66" s="78"/>
      <c r="B66" s="73"/>
      <c r="C66" s="125" t="s">
        <v>240</v>
      </c>
      <c r="D66" s="126" t="s">
        <v>241</v>
      </c>
      <c r="E66" s="139"/>
      <c r="F66" s="82"/>
    </row>
    <row r="67" spans="1:6" ht="15" customHeight="1" hidden="1">
      <c r="A67" s="78"/>
      <c r="B67" s="73"/>
      <c r="C67" s="125" t="s">
        <v>244</v>
      </c>
      <c r="D67" s="126" t="s">
        <v>245</v>
      </c>
      <c r="E67" s="139"/>
      <c r="F67" s="82"/>
    </row>
    <row r="68" spans="1:6" ht="15" customHeight="1" hidden="1">
      <c r="A68" s="78"/>
      <c r="B68" s="73"/>
      <c r="C68" s="125" t="s">
        <v>246</v>
      </c>
      <c r="D68" s="126" t="s">
        <v>404</v>
      </c>
      <c r="E68" s="139"/>
      <c r="F68" s="82"/>
    </row>
    <row r="69" spans="1:6" ht="15" customHeight="1" hidden="1">
      <c r="A69" s="78"/>
      <c r="B69" s="73"/>
      <c r="C69" s="73"/>
      <c r="D69" s="80"/>
      <c r="E69" s="75"/>
      <c r="F69" s="82"/>
    </row>
    <row r="70" spans="1:9" ht="15" customHeight="1" hidden="1">
      <c r="A70" s="78"/>
      <c r="B70" s="73"/>
      <c r="C70" s="72" t="s">
        <v>250</v>
      </c>
      <c r="D70" s="74" t="s">
        <v>251</v>
      </c>
      <c r="E70" s="75"/>
      <c r="F70" s="79">
        <f>+E71+E72</f>
        <v>0</v>
      </c>
      <c r="H70" s="142"/>
      <c r="I70" s="142"/>
    </row>
    <row r="71" spans="1:9" ht="15" customHeight="1" hidden="1">
      <c r="A71" s="78"/>
      <c r="B71" s="73"/>
      <c r="C71" s="125" t="s">
        <v>252</v>
      </c>
      <c r="D71" s="126" t="s">
        <v>68</v>
      </c>
      <c r="E71" s="139"/>
      <c r="F71" s="79"/>
      <c r="H71" s="142"/>
      <c r="I71" s="142"/>
    </row>
    <row r="72" spans="1:9" ht="15" customHeight="1" hidden="1">
      <c r="A72" s="78"/>
      <c r="B72" s="73"/>
      <c r="C72" s="125" t="s">
        <v>254</v>
      </c>
      <c r="D72" s="126" t="s">
        <v>255</v>
      </c>
      <c r="E72" s="139"/>
      <c r="F72" s="82"/>
      <c r="H72" s="142"/>
      <c r="I72" s="142"/>
    </row>
    <row r="73" spans="1:6" ht="15" customHeight="1" hidden="1">
      <c r="A73" s="78"/>
      <c r="B73" s="73"/>
      <c r="C73" s="73"/>
      <c r="D73" s="80"/>
      <c r="E73" s="75"/>
      <c r="F73" s="82"/>
    </row>
    <row r="74" spans="1:6" ht="15.75" customHeight="1">
      <c r="A74" s="78"/>
      <c r="B74" s="73"/>
      <c r="C74" s="72" t="s">
        <v>256</v>
      </c>
      <c r="D74" s="74" t="s">
        <v>257</v>
      </c>
      <c r="E74" s="75"/>
      <c r="F74" s="79">
        <f>+E75</f>
        <v>0</v>
      </c>
    </row>
    <row r="75" spans="1:6" ht="15" customHeight="1">
      <c r="A75" s="78"/>
      <c r="B75" s="73"/>
      <c r="C75" s="125" t="s">
        <v>258</v>
      </c>
      <c r="D75" s="126" t="s">
        <v>259</v>
      </c>
      <c r="E75" s="139">
        <f>(+E14+E16+E19+E24+E26+E27)*6.5%</f>
        <v>0</v>
      </c>
      <c r="F75" s="82"/>
    </row>
    <row r="76" spans="1:6" ht="15" customHeight="1">
      <c r="A76" s="78"/>
      <c r="B76" s="73"/>
      <c r="C76" s="73"/>
      <c r="D76" s="85"/>
      <c r="E76" s="75"/>
      <c r="F76" s="82"/>
    </row>
    <row r="77" spans="1:6" ht="15" customHeight="1" hidden="1">
      <c r="A77" s="78"/>
      <c r="B77" s="73"/>
      <c r="C77" s="72" t="s">
        <v>262</v>
      </c>
      <c r="D77" s="74" t="s">
        <v>263</v>
      </c>
      <c r="E77" s="75"/>
      <c r="F77" s="79">
        <f>+E78</f>
        <v>0</v>
      </c>
    </row>
    <row r="78" spans="1:6" ht="15" customHeight="1" hidden="1">
      <c r="A78" s="78"/>
      <c r="B78" s="73"/>
      <c r="C78" s="125" t="s">
        <v>266</v>
      </c>
      <c r="D78" s="126" t="s">
        <v>79</v>
      </c>
      <c r="E78" s="139"/>
      <c r="F78" s="82"/>
    </row>
    <row r="79" spans="1:6" ht="15" customHeight="1" hidden="1">
      <c r="A79" s="78"/>
      <c r="B79" s="73"/>
      <c r="C79" s="73"/>
      <c r="D79" s="85"/>
      <c r="E79" s="75"/>
      <c r="F79" s="82"/>
    </row>
    <row r="80" spans="1:6" ht="15" customHeight="1" hidden="1">
      <c r="A80" s="78"/>
      <c r="B80" s="73"/>
      <c r="C80" s="72" t="s">
        <v>270</v>
      </c>
      <c r="D80" s="83" t="s">
        <v>271</v>
      </c>
      <c r="E80" s="75"/>
      <c r="F80" s="79">
        <f>SUM(E81:E84)</f>
        <v>0</v>
      </c>
    </row>
    <row r="81" spans="1:6" ht="15" customHeight="1" hidden="1">
      <c r="A81" s="78"/>
      <c r="B81" s="73"/>
      <c r="C81" s="125" t="s">
        <v>272</v>
      </c>
      <c r="D81" s="144" t="s">
        <v>273</v>
      </c>
      <c r="E81" s="139"/>
      <c r="F81" s="79"/>
    </row>
    <row r="82" spans="1:6" ht="15" customHeight="1" hidden="1">
      <c r="A82" s="78"/>
      <c r="B82" s="73"/>
      <c r="C82" s="125" t="s">
        <v>276</v>
      </c>
      <c r="D82" s="144" t="s">
        <v>277</v>
      </c>
      <c r="E82" s="139"/>
      <c r="F82" s="79"/>
    </row>
    <row r="83" spans="1:6" ht="25.5" customHeight="1" hidden="1">
      <c r="A83" s="78"/>
      <c r="B83" s="73"/>
      <c r="C83" s="125" t="s">
        <v>282</v>
      </c>
      <c r="D83" s="144" t="s">
        <v>405</v>
      </c>
      <c r="E83" s="139"/>
      <c r="F83" s="79"/>
    </row>
    <row r="84" spans="1:6" ht="15" customHeight="1" hidden="1">
      <c r="A84" s="78"/>
      <c r="B84" s="73"/>
      <c r="C84" s="125" t="s">
        <v>284</v>
      </c>
      <c r="D84" s="144" t="s">
        <v>285</v>
      </c>
      <c r="E84" s="139"/>
      <c r="F84" s="82"/>
    </row>
    <row r="85" spans="1:6" ht="15" customHeight="1" hidden="1">
      <c r="A85" s="78"/>
      <c r="B85" s="73"/>
      <c r="C85" s="73"/>
      <c r="D85" s="85"/>
      <c r="E85" s="75"/>
      <c r="F85" s="82"/>
    </row>
    <row r="86" spans="1:7" ht="15" customHeight="1">
      <c r="A86" s="78"/>
      <c r="B86" s="72" t="s">
        <v>292</v>
      </c>
      <c r="C86" s="73"/>
      <c r="D86" s="74" t="s">
        <v>105</v>
      </c>
      <c r="E86" s="75"/>
      <c r="F86" s="79">
        <f>+F88+F94+F103+F107</f>
        <v>0</v>
      </c>
      <c r="G86" s="61"/>
    </row>
    <row r="87" spans="1:6" ht="12.75">
      <c r="A87" s="78"/>
      <c r="B87" s="72"/>
      <c r="C87" s="73"/>
      <c r="D87" s="74"/>
      <c r="E87" s="75"/>
      <c r="F87" s="76"/>
    </row>
    <row r="88" spans="1:6" ht="15" customHeight="1">
      <c r="A88" s="78"/>
      <c r="B88" s="72"/>
      <c r="C88" s="72" t="s">
        <v>293</v>
      </c>
      <c r="D88" s="74" t="s">
        <v>294</v>
      </c>
      <c r="E88" s="75"/>
      <c r="F88" s="79">
        <f>SUM(E89:E92)</f>
        <v>0</v>
      </c>
    </row>
    <row r="89" spans="1:6" ht="15" customHeight="1">
      <c r="A89" s="78"/>
      <c r="B89" s="72"/>
      <c r="C89" s="125" t="s">
        <v>295</v>
      </c>
      <c r="D89" s="126" t="s">
        <v>70</v>
      </c>
      <c r="E89" s="139">
        <v>0</v>
      </c>
      <c r="F89" s="79"/>
    </row>
    <row r="90" spans="1:6" ht="15" customHeight="1" hidden="1">
      <c r="A90" s="78"/>
      <c r="B90" s="72"/>
      <c r="C90" s="125" t="s">
        <v>72</v>
      </c>
      <c r="D90" s="126" t="s">
        <v>73</v>
      </c>
      <c r="E90" s="139"/>
      <c r="F90" s="79"/>
    </row>
    <row r="91" spans="1:6" ht="15" customHeight="1" hidden="1">
      <c r="A91" s="78"/>
      <c r="B91" s="72"/>
      <c r="C91" s="125" t="s">
        <v>299</v>
      </c>
      <c r="D91" s="126" t="s">
        <v>298</v>
      </c>
      <c r="E91" s="139"/>
      <c r="F91" s="76"/>
    </row>
    <row r="92" spans="1:6" ht="15" customHeight="1">
      <c r="A92" s="78"/>
      <c r="B92" s="72"/>
      <c r="C92" s="125" t="s">
        <v>300</v>
      </c>
      <c r="D92" s="126" t="s">
        <v>71</v>
      </c>
      <c r="E92" s="139">
        <v>0</v>
      </c>
      <c r="F92" s="76"/>
    </row>
    <row r="93" spans="1:6" ht="15" customHeight="1">
      <c r="A93" s="78"/>
      <c r="B93" s="72"/>
      <c r="C93" s="73"/>
      <c r="D93" s="80"/>
      <c r="E93" s="75"/>
      <c r="F93" s="76"/>
    </row>
    <row r="94" spans="1:6" ht="15" customHeight="1">
      <c r="A94" s="78"/>
      <c r="B94" s="72"/>
      <c r="C94" s="72" t="s">
        <v>309</v>
      </c>
      <c r="D94" s="645" t="s">
        <v>310</v>
      </c>
      <c r="E94" s="75"/>
      <c r="F94" s="79">
        <f>SUM(E96:E101)</f>
        <v>0</v>
      </c>
    </row>
    <row r="95" spans="1:6" ht="15" customHeight="1">
      <c r="A95" s="78"/>
      <c r="B95" s="72"/>
      <c r="C95" s="72"/>
      <c r="D95" s="646"/>
      <c r="E95" s="75"/>
      <c r="F95" s="76"/>
    </row>
    <row r="96" spans="1:6" ht="15" customHeight="1" hidden="1">
      <c r="A96" s="78"/>
      <c r="B96" s="72"/>
      <c r="C96" s="125" t="s">
        <v>311</v>
      </c>
      <c r="D96" s="126" t="s">
        <v>312</v>
      </c>
      <c r="E96" s="139"/>
      <c r="F96" s="76"/>
    </row>
    <row r="97" spans="1:6" ht="15" customHeight="1" hidden="1">
      <c r="A97" s="78"/>
      <c r="B97" s="72"/>
      <c r="C97" s="125" t="s">
        <v>451</v>
      </c>
      <c r="D97" s="126" t="s">
        <v>453</v>
      </c>
      <c r="E97" s="139"/>
      <c r="F97" s="76"/>
    </row>
    <row r="98" spans="1:6" ht="15" customHeight="1" hidden="1">
      <c r="A98" s="78"/>
      <c r="B98" s="72"/>
      <c r="C98" s="125" t="s">
        <v>313</v>
      </c>
      <c r="D98" s="126" t="s">
        <v>314</v>
      </c>
      <c r="E98" s="139"/>
      <c r="F98" s="76"/>
    </row>
    <row r="99" spans="1:6" ht="15" customHeight="1">
      <c r="A99" s="78"/>
      <c r="B99" s="72"/>
      <c r="C99" s="125" t="s">
        <v>315</v>
      </c>
      <c r="D99" s="126" t="s">
        <v>75</v>
      </c>
      <c r="E99" s="139">
        <v>0</v>
      </c>
      <c r="F99" s="76"/>
    </row>
    <row r="100" spans="1:6" ht="15" customHeight="1">
      <c r="A100" s="78"/>
      <c r="B100" s="72"/>
      <c r="C100" s="125" t="s">
        <v>319</v>
      </c>
      <c r="D100" s="126" t="s">
        <v>321</v>
      </c>
      <c r="E100" s="139">
        <v>0</v>
      </c>
      <c r="F100" s="76"/>
    </row>
    <row r="101" spans="1:6" ht="15" customHeight="1" hidden="1">
      <c r="A101" s="78"/>
      <c r="B101" s="72"/>
      <c r="C101" s="125" t="s">
        <v>322</v>
      </c>
      <c r="D101" s="126" t="s">
        <v>323</v>
      </c>
      <c r="E101" s="139"/>
      <c r="F101" s="76"/>
    </row>
    <row r="102" spans="1:6" ht="15" customHeight="1">
      <c r="A102" s="78"/>
      <c r="B102" s="72"/>
      <c r="C102" s="73"/>
      <c r="D102" s="80"/>
      <c r="E102" s="75"/>
      <c r="F102" s="76"/>
    </row>
    <row r="103" spans="1:6" ht="15" customHeight="1">
      <c r="A103" s="78"/>
      <c r="B103" s="72"/>
      <c r="C103" s="72" t="s">
        <v>324</v>
      </c>
      <c r="D103" s="74" t="s">
        <v>325</v>
      </c>
      <c r="E103" s="75"/>
      <c r="F103" s="79">
        <f>SUM(E104:E105)</f>
        <v>0</v>
      </c>
    </row>
    <row r="104" spans="1:6" ht="15" customHeight="1">
      <c r="A104" s="78"/>
      <c r="B104" s="72"/>
      <c r="C104" s="125" t="s">
        <v>326</v>
      </c>
      <c r="D104" s="126" t="s">
        <v>327</v>
      </c>
      <c r="E104" s="139">
        <v>0</v>
      </c>
      <c r="F104" s="76"/>
    </row>
    <row r="105" spans="1:6" ht="15" customHeight="1">
      <c r="A105" s="78"/>
      <c r="B105" s="72"/>
      <c r="C105" s="125" t="s">
        <v>328</v>
      </c>
      <c r="D105" s="126" t="s">
        <v>329</v>
      </c>
      <c r="E105" s="139">
        <v>0</v>
      </c>
      <c r="F105" s="76"/>
    </row>
    <row r="106" spans="1:6" ht="15" customHeight="1">
      <c r="A106" s="78"/>
      <c r="B106" s="72"/>
      <c r="C106" s="73"/>
      <c r="D106" s="80"/>
      <c r="E106" s="75"/>
      <c r="F106" s="76"/>
    </row>
    <row r="107" spans="1:6" ht="15" customHeight="1">
      <c r="A107" s="78"/>
      <c r="B107" s="72"/>
      <c r="C107" s="72" t="s">
        <v>330</v>
      </c>
      <c r="D107" s="74" t="s">
        <v>331</v>
      </c>
      <c r="E107" s="75"/>
      <c r="F107" s="79">
        <f>SUM(E108:E115)</f>
        <v>0</v>
      </c>
    </row>
    <row r="108" spans="1:6" ht="15" customHeight="1">
      <c r="A108" s="78"/>
      <c r="B108" s="72"/>
      <c r="C108" s="125" t="s">
        <v>332</v>
      </c>
      <c r="D108" s="126" t="s">
        <v>337</v>
      </c>
      <c r="E108" s="139">
        <v>0</v>
      </c>
      <c r="F108" s="76"/>
    </row>
    <row r="109" spans="1:6" ht="12.75" hidden="1">
      <c r="A109" s="78"/>
      <c r="B109" s="72"/>
      <c r="C109" s="125" t="s">
        <v>74</v>
      </c>
      <c r="D109" s="126" t="s">
        <v>445</v>
      </c>
      <c r="E109" s="139"/>
      <c r="F109" s="76"/>
    </row>
    <row r="110" spans="1:6" ht="15" customHeight="1">
      <c r="A110" s="78"/>
      <c r="B110" s="72"/>
      <c r="C110" s="125" t="s">
        <v>333</v>
      </c>
      <c r="D110" s="126" t="s">
        <v>338</v>
      </c>
      <c r="E110" s="139">
        <v>0</v>
      </c>
      <c r="F110" s="76"/>
    </row>
    <row r="111" spans="1:6" ht="15" customHeight="1">
      <c r="A111" s="78"/>
      <c r="B111" s="72"/>
      <c r="C111" s="125" t="s">
        <v>334</v>
      </c>
      <c r="D111" s="126" t="s">
        <v>339</v>
      </c>
      <c r="E111" s="139">
        <v>0</v>
      </c>
      <c r="F111" s="76"/>
    </row>
    <row r="112" spans="1:6" ht="15" customHeight="1">
      <c r="A112" s="78"/>
      <c r="B112" s="72"/>
      <c r="C112" s="125" t="s">
        <v>335</v>
      </c>
      <c r="D112" s="126" t="s">
        <v>340</v>
      </c>
      <c r="E112" s="139">
        <v>0</v>
      </c>
      <c r="F112" s="76"/>
    </row>
    <row r="113" spans="1:6" ht="15" customHeight="1">
      <c r="A113" s="78"/>
      <c r="B113" s="72"/>
      <c r="C113" s="125" t="s">
        <v>336</v>
      </c>
      <c r="D113" s="126" t="s">
        <v>341</v>
      </c>
      <c r="E113" s="139">
        <v>0</v>
      </c>
      <c r="F113" s="76"/>
    </row>
    <row r="114" spans="1:6" ht="15" customHeight="1">
      <c r="A114" s="78"/>
      <c r="B114" s="72"/>
      <c r="C114" s="125" t="s">
        <v>529</v>
      </c>
      <c r="D114" s="126" t="s">
        <v>530</v>
      </c>
      <c r="E114" s="139">
        <v>0</v>
      </c>
      <c r="F114" s="76"/>
    </row>
    <row r="115" spans="1:6" ht="15" customHeight="1" hidden="1">
      <c r="A115" s="78"/>
      <c r="B115" s="72"/>
      <c r="C115" s="125" t="s">
        <v>343</v>
      </c>
      <c r="D115" s="126" t="s">
        <v>342</v>
      </c>
      <c r="E115" s="139"/>
      <c r="F115" s="76"/>
    </row>
    <row r="116" spans="1:6" ht="15" customHeight="1">
      <c r="A116" s="78"/>
      <c r="B116" s="72"/>
      <c r="C116" s="73"/>
      <c r="D116" s="80"/>
      <c r="E116" s="75"/>
      <c r="F116" s="76"/>
    </row>
    <row r="117" spans="1:6" ht="15" customHeight="1">
      <c r="A117" s="78"/>
      <c r="B117" s="72" t="s">
        <v>348</v>
      </c>
      <c r="C117" s="73"/>
      <c r="D117" s="74" t="s">
        <v>107</v>
      </c>
      <c r="E117" s="75"/>
      <c r="F117" s="79">
        <f>+F119</f>
        <v>0</v>
      </c>
    </row>
    <row r="118" spans="1:6" ht="17.25" customHeight="1">
      <c r="A118" s="78"/>
      <c r="B118" s="72"/>
      <c r="C118" s="73"/>
      <c r="D118" s="74"/>
      <c r="E118" s="75"/>
      <c r="F118" s="76"/>
    </row>
    <row r="119" spans="1:6" ht="15" customHeight="1">
      <c r="A119" s="78"/>
      <c r="B119" s="72"/>
      <c r="C119" s="72" t="s">
        <v>440</v>
      </c>
      <c r="D119" s="74" t="s">
        <v>441</v>
      </c>
      <c r="E119" s="75"/>
      <c r="F119" s="79">
        <f>SUM(E120:E127)</f>
        <v>0</v>
      </c>
    </row>
    <row r="120" spans="1:6" ht="15" customHeight="1">
      <c r="A120" s="78"/>
      <c r="B120" s="72"/>
      <c r="C120" s="125" t="s">
        <v>458</v>
      </c>
      <c r="D120" s="126" t="s">
        <v>459</v>
      </c>
      <c r="E120" s="139">
        <v>0</v>
      </c>
      <c r="F120" s="76"/>
    </row>
    <row r="121" spans="1:6" ht="15" customHeight="1">
      <c r="A121" s="78"/>
      <c r="B121" s="72"/>
      <c r="C121" s="125" t="s">
        <v>454</v>
      </c>
      <c r="D121" s="126" t="s">
        <v>455</v>
      </c>
      <c r="E121" s="139">
        <v>0</v>
      </c>
      <c r="F121" s="76"/>
    </row>
    <row r="122" spans="1:6" ht="15" customHeight="1" hidden="1">
      <c r="A122" s="78"/>
      <c r="B122" s="72"/>
      <c r="C122" s="125" t="s">
        <v>456</v>
      </c>
      <c r="D122" s="126" t="s">
        <v>457</v>
      </c>
      <c r="E122" s="139">
        <v>0</v>
      </c>
      <c r="F122" s="76"/>
    </row>
    <row r="123" spans="1:6" ht="15" customHeight="1">
      <c r="A123" s="78"/>
      <c r="B123" s="72"/>
      <c r="C123" s="125" t="s">
        <v>349</v>
      </c>
      <c r="D123" s="126" t="s">
        <v>350</v>
      </c>
      <c r="E123" s="139">
        <v>0</v>
      </c>
      <c r="F123" s="76"/>
    </row>
    <row r="124" spans="1:6" ht="15" customHeight="1">
      <c r="A124" s="78"/>
      <c r="B124" s="72"/>
      <c r="C124" s="125" t="s">
        <v>351</v>
      </c>
      <c r="D124" s="126" t="s">
        <v>352</v>
      </c>
      <c r="E124" s="139">
        <v>0</v>
      </c>
      <c r="F124" s="76"/>
    </row>
    <row r="125" spans="1:6" ht="15" customHeight="1" hidden="1">
      <c r="A125" s="78"/>
      <c r="B125" s="72"/>
      <c r="C125" s="125" t="s">
        <v>353</v>
      </c>
      <c r="D125" s="126" t="s">
        <v>91</v>
      </c>
      <c r="E125" s="139">
        <v>0</v>
      </c>
      <c r="F125" s="76"/>
    </row>
    <row r="126" spans="1:6" ht="15" customHeight="1" hidden="1">
      <c r="A126" s="78"/>
      <c r="B126" s="72"/>
      <c r="C126" s="125" t="s">
        <v>531</v>
      </c>
      <c r="D126" s="126"/>
      <c r="E126" s="139">
        <v>0</v>
      </c>
      <c r="F126" s="76"/>
    </row>
    <row r="127" spans="1:6" ht="15" customHeight="1" hidden="1">
      <c r="A127" s="78"/>
      <c r="B127" s="72"/>
      <c r="C127" s="125" t="s">
        <v>368</v>
      </c>
      <c r="D127" s="126" t="s">
        <v>369</v>
      </c>
      <c r="E127" s="139">
        <v>0</v>
      </c>
      <c r="F127" s="76"/>
    </row>
    <row r="128" spans="1:6" ht="15" customHeight="1">
      <c r="A128" s="78"/>
      <c r="B128" s="72"/>
      <c r="C128" s="73"/>
      <c r="D128" s="80"/>
      <c r="E128" s="75"/>
      <c r="F128" s="76"/>
    </row>
    <row r="129" spans="1:6" ht="15" customHeight="1" hidden="1">
      <c r="A129" s="78"/>
      <c r="B129" s="72"/>
      <c r="C129" s="73"/>
      <c r="D129" s="74"/>
      <c r="E129" s="75"/>
      <c r="F129" s="82"/>
    </row>
    <row r="130" spans="1:6" ht="15" customHeight="1">
      <c r="A130" s="78"/>
      <c r="B130" s="72" t="s">
        <v>374</v>
      </c>
      <c r="C130" s="73"/>
      <c r="D130" s="74" t="s">
        <v>98</v>
      </c>
      <c r="E130" s="75"/>
      <c r="F130" s="79">
        <f>+F132+F137</f>
        <v>0</v>
      </c>
    </row>
    <row r="131" spans="1:6" ht="15" customHeight="1">
      <c r="A131" s="78"/>
      <c r="B131" s="72"/>
      <c r="C131" s="73"/>
      <c r="D131" s="74"/>
      <c r="E131" s="75"/>
      <c r="F131" s="76"/>
    </row>
    <row r="132" spans="1:6" ht="15" customHeight="1">
      <c r="A132" s="78"/>
      <c r="B132" s="72"/>
      <c r="C132" s="72" t="s">
        <v>384</v>
      </c>
      <c r="D132" s="74" t="s">
        <v>385</v>
      </c>
      <c r="E132" s="75"/>
      <c r="F132" s="79">
        <f>SUM(E133:E135)</f>
        <v>0</v>
      </c>
    </row>
    <row r="133" spans="1:6" ht="15" customHeight="1">
      <c r="A133" s="78"/>
      <c r="B133" s="72"/>
      <c r="C133" s="125" t="s">
        <v>386</v>
      </c>
      <c r="D133" s="126" t="s">
        <v>387</v>
      </c>
      <c r="E133" s="139"/>
      <c r="F133" s="82"/>
    </row>
    <row r="134" spans="1:6" ht="15" customHeight="1">
      <c r="A134" s="78"/>
      <c r="B134" s="72"/>
      <c r="C134" s="125" t="s">
        <v>498</v>
      </c>
      <c r="D134" s="126" t="s">
        <v>499</v>
      </c>
      <c r="E134" s="139">
        <v>0</v>
      </c>
      <c r="F134" s="82"/>
    </row>
    <row r="135" spans="1:5" ht="15" customHeight="1" hidden="1">
      <c r="A135" s="78"/>
      <c r="B135" s="72"/>
      <c r="C135" s="125"/>
      <c r="D135" s="126"/>
      <c r="E135" s="125"/>
    </row>
    <row r="136" spans="1:6" ht="15" customHeight="1" hidden="1">
      <c r="A136" s="78"/>
      <c r="B136" s="73"/>
      <c r="C136" s="73"/>
      <c r="D136" s="80"/>
      <c r="E136" s="75"/>
      <c r="F136" s="82"/>
    </row>
    <row r="137" spans="1:6" ht="15" customHeight="1" hidden="1">
      <c r="A137" s="78"/>
      <c r="B137" s="73"/>
      <c r="C137" s="72" t="s">
        <v>388</v>
      </c>
      <c r="D137" s="74" t="s">
        <v>393</v>
      </c>
      <c r="E137" s="75"/>
      <c r="F137" s="82">
        <f>+E138</f>
        <v>0</v>
      </c>
    </row>
    <row r="138" spans="1:6" ht="15" customHeight="1" hidden="1">
      <c r="A138" s="78"/>
      <c r="B138" s="73"/>
      <c r="C138" s="125" t="s">
        <v>359</v>
      </c>
      <c r="D138" s="126" t="s">
        <v>360</v>
      </c>
      <c r="E138" s="139"/>
      <c r="F138" s="82"/>
    </row>
    <row r="139" spans="1:6" ht="15" customHeight="1" hidden="1">
      <c r="A139" s="78"/>
      <c r="B139" s="73"/>
      <c r="C139" s="73"/>
      <c r="D139" s="80"/>
      <c r="E139" s="75"/>
      <c r="F139" s="82"/>
    </row>
    <row r="140" spans="1:6" ht="15" customHeight="1" thickBot="1">
      <c r="A140" s="92"/>
      <c r="B140" s="93"/>
      <c r="C140" s="93"/>
      <c r="D140" s="84"/>
      <c r="E140" s="94"/>
      <c r="F140" s="95"/>
    </row>
    <row r="141" spans="1:7" ht="15" customHeight="1" thickBot="1">
      <c r="A141" s="647" t="s">
        <v>460</v>
      </c>
      <c r="B141" s="648"/>
      <c r="C141" s="648"/>
      <c r="D141" s="648"/>
      <c r="E141" s="96">
        <f>SUM(E14:E140)</f>
        <v>0</v>
      </c>
      <c r="F141" s="114">
        <f>+F11+F46+F86+F117+F130</f>
        <v>0</v>
      </c>
      <c r="G141" s="82"/>
    </row>
    <row r="142" ht="12.75">
      <c r="F142" s="61"/>
    </row>
    <row r="143" ht="12.75" hidden="1">
      <c r="F143" s="115"/>
    </row>
    <row r="144" ht="12.75" hidden="1">
      <c r="F144" s="61"/>
    </row>
    <row r="145" ht="12.75" hidden="1">
      <c r="F145" s="61"/>
    </row>
    <row r="146" ht="12.75" hidden="1"/>
    <row r="147" ht="12.75" hidden="1"/>
    <row r="148" ht="12.75" hidden="1">
      <c r="F148" s="61"/>
    </row>
    <row r="149" ht="12.75" hidden="1">
      <c r="F149" s="123"/>
    </row>
    <row r="150" ht="12.75">
      <c r="F150" s="61"/>
    </row>
    <row r="152" ht="13.5" thickBot="1"/>
    <row r="153" ht="13.5" thickBot="1">
      <c r="F153" s="114"/>
    </row>
    <row r="154" ht="12.75">
      <c r="F154" s="61"/>
    </row>
  </sheetData>
  <sheetProtection/>
  <mergeCells count="12">
    <mergeCell ref="A141:D141"/>
    <mergeCell ref="D94:D95"/>
    <mergeCell ref="D29:D30"/>
    <mergeCell ref="D31:D32"/>
    <mergeCell ref="D33:D34"/>
    <mergeCell ref="D36:D37"/>
    <mergeCell ref="D39:D40"/>
    <mergeCell ref="A1:F1"/>
    <mergeCell ref="A2:F2"/>
    <mergeCell ref="A4:F4"/>
    <mergeCell ref="A8:F8"/>
    <mergeCell ref="A6:F6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42"/>
  <sheetViews>
    <sheetView zoomScale="125" zoomScaleNormal="125" zoomScalePageLayoutView="0" workbookViewId="0" topLeftCell="A4">
      <selection activeCell="E138" sqref="E138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4.8515625" style="56" customWidth="1"/>
    <col min="5" max="5" width="13.8515625" style="56" customWidth="1"/>
    <col min="6" max="6" width="15.57421875" style="56" customWidth="1"/>
    <col min="7" max="7" width="14.140625" style="56" bestFit="1" customWidth="1"/>
    <col min="8" max="8" width="15.140625" style="56" bestFit="1" customWidth="1"/>
    <col min="9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27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413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6">
        <f>+F13+F18+F23+F29+F36</f>
        <v>0</v>
      </c>
      <c r="G11" s="61"/>
      <c r="H11" s="77"/>
    </row>
    <row r="12" spans="1:6" ht="15" customHeight="1">
      <c r="A12" s="55"/>
      <c r="B12" s="72"/>
      <c r="C12" s="73"/>
      <c r="D12" s="74"/>
      <c r="E12" s="75"/>
      <c r="F12" s="76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+E14+E15+E16</f>
        <v>0</v>
      </c>
      <c r="G13" s="61"/>
    </row>
    <row r="14" spans="1:7" ht="15" customHeight="1">
      <c r="A14" s="78"/>
      <c r="B14" s="73"/>
      <c r="C14" s="125" t="s">
        <v>159</v>
      </c>
      <c r="D14" s="126" t="s">
        <v>160</v>
      </c>
      <c r="E14" s="140">
        <v>0</v>
      </c>
      <c r="F14" s="82"/>
      <c r="G14" s="61"/>
    </row>
    <row r="15" spans="1:7" ht="15" customHeight="1">
      <c r="A15" s="78"/>
      <c r="B15" s="73"/>
      <c r="C15" s="125" t="s">
        <v>161</v>
      </c>
      <c r="D15" s="126" t="s">
        <v>391</v>
      </c>
      <c r="E15" s="140">
        <v>0</v>
      </c>
      <c r="F15" s="82"/>
      <c r="G15" s="61"/>
    </row>
    <row r="16" spans="1:7" ht="15" customHeight="1" hidden="1">
      <c r="A16" s="78"/>
      <c r="B16" s="73"/>
      <c r="C16" s="125" t="s">
        <v>164</v>
      </c>
      <c r="D16" s="126" t="s">
        <v>123</v>
      </c>
      <c r="E16" s="140"/>
      <c r="F16" s="82"/>
      <c r="G16" s="61"/>
    </row>
    <row r="17" spans="1:6" ht="15" customHeight="1">
      <c r="A17" s="78"/>
      <c r="B17" s="73"/>
      <c r="C17" s="73"/>
      <c r="D17" s="80"/>
      <c r="E17" s="81"/>
      <c r="F17" s="82"/>
    </row>
    <row r="18" spans="1:6" ht="15" customHeight="1">
      <c r="A18" s="78"/>
      <c r="B18" s="73"/>
      <c r="C18" s="72" t="s">
        <v>435</v>
      </c>
      <c r="D18" s="74" t="s">
        <v>169</v>
      </c>
      <c r="E18" s="81"/>
      <c r="F18" s="79">
        <f>+E19</f>
        <v>0</v>
      </c>
    </row>
    <row r="19" spans="1:6" ht="15" customHeight="1">
      <c r="A19" s="78"/>
      <c r="B19" s="73"/>
      <c r="C19" s="125" t="s">
        <v>170</v>
      </c>
      <c r="D19" s="126" t="s">
        <v>174</v>
      </c>
      <c r="E19" s="140">
        <v>0</v>
      </c>
      <c r="F19" s="82"/>
    </row>
    <row r="20" spans="1:6" ht="15" customHeight="1" hidden="1">
      <c r="A20" s="78"/>
      <c r="B20" s="73"/>
      <c r="C20" s="73" t="s">
        <v>171</v>
      </c>
      <c r="D20" s="80" t="s">
        <v>125</v>
      </c>
      <c r="E20" s="81">
        <v>0</v>
      </c>
      <c r="F20" s="82"/>
    </row>
    <row r="21" spans="1:6" ht="15" customHeight="1" hidden="1">
      <c r="A21" s="78"/>
      <c r="B21" s="73"/>
      <c r="C21" s="73" t="s">
        <v>172</v>
      </c>
      <c r="D21" s="80" t="s">
        <v>173</v>
      </c>
      <c r="E21" s="81">
        <v>0</v>
      </c>
      <c r="F21" s="82"/>
    </row>
    <row r="22" spans="1:6" ht="15" customHeight="1">
      <c r="A22" s="78"/>
      <c r="B22" s="73"/>
      <c r="C22" s="73"/>
      <c r="D22" s="80"/>
      <c r="E22" s="81"/>
      <c r="F22" s="82"/>
    </row>
    <row r="23" spans="1:6" ht="15" customHeight="1">
      <c r="A23" s="78"/>
      <c r="B23" s="73"/>
      <c r="C23" s="72" t="s">
        <v>436</v>
      </c>
      <c r="D23" s="74" t="s">
        <v>176</v>
      </c>
      <c r="E23" s="81"/>
      <c r="F23" s="79">
        <f>SUM(E24:E27)</f>
        <v>0</v>
      </c>
    </row>
    <row r="24" spans="1:6" ht="15" customHeight="1">
      <c r="A24" s="78"/>
      <c r="B24" s="73"/>
      <c r="C24" s="125" t="s">
        <v>476</v>
      </c>
      <c r="D24" s="126" t="s">
        <v>477</v>
      </c>
      <c r="E24" s="140">
        <v>0</v>
      </c>
      <c r="F24" s="79"/>
    </row>
    <row r="25" spans="1:6" ht="15" customHeight="1">
      <c r="A25" s="78"/>
      <c r="B25" s="73"/>
      <c r="C25" s="125" t="s">
        <v>177</v>
      </c>
      <c r="D25" s="126" t="s">
        <v>178</v>
      </c>
      <c r="E25" s="140">
        <v>0</v>
      </c>
      <c r="F25" s="82"/>
    </row>
    <row r="26" spans="1:8" ht="15" customHeight="1">
      <c r="A26" s="78"/>
      <c r="B26" s="73"/>
      <c r="C26" s="125" t="s">
        <v>179</v>
      </c>
      <c r="D26" s="126" t="s">
        <v>126</v>
      </c>
      <c r="E26" s="139">
        <v>0</v>
      </c>
      <c r="F26" s="82"/>
      <c r="H26" s="61"/>
    </row>
    <row r="27" spans="1:7" ht="15" customHeight="1">
      <c r="A27" s="78"/>
      <c r="B27" s="73"/>
      <c r="C27" s="125" t="s">
        <v>180</v>
      </c>
      <c r="D27" s="126" t="s">
        <v>181</v>
      </c>
      <c r="E27" s="139">
        <v>0</v>
      </c>
      <c r="F27" s="82"/>
      <c r="G27" s="61"/>
    </row>
    <row r="28" spans="1:7" ht="15" customHeight="1">
      <c r="A28" s="78"/>
      <c r="B28" s="73"/>
      <c r="C28" s="73"/>
      <c r="D28" s="80"/>
      <c r="E28" s="75"/>
      <c r="F28" s="82"/>
      <c r="G28" s="61"/>
    </row>
    <row r="29" spans="1:7" ht="15" customHeight="1">
      <c r="A29" s="78"/>
      <c r="B29" s="73"/>
      <c r="C29" s="72" t="s">
        <v>437</v>
      </c>
      <c r="D29" s="645" t="s">
        <v>183</v>
      </c>
      <c r="E29" s="75"/>
      <c r="F29" s="79">
        <f>+E31+E33</f>
        <v>0</v>
      </c>
      <c r="G29" s="77"/>
    </row>
    <row r="30" spans="1:7" ht="15" customHeight="1">
      <c r="A30" s="78"/>
      <c r="B30" s="73"/>
      <c r="C30" s="73"/>
      <c r="D30" s="646"/>
      <c r="E30" s="75"/>
      <c r="F30" s="82"/>
      <c r="G30" s="61"/>
    </row>
    <row r="31" spans="1:6" ht="15" customHeight="1">
      <c r="A31" s="78"/>
      <c r="B31" s="73"/>
      <c r="C31" s="125" t="s">
        <v>184</v>
      </c>
      <c r="D31" s="643" t="s">
        <v>185</v>
      </c>
      <c r="E31" s="139">
        <f>(+E14+E15+E19+E24+E26+E27)*9.25%</f>
        <v>0</v>
      </c>
      <c r="F31" s="82"/>
    </row>
    <row r="32" spans="1:6" ht="15" customHeight="1">
      <c r="A32" s="78"/>
      <c r="B32" s="73"/>
      <c r="C32" s="125"/>
      <c r="D32" s="644"/>
      <c r="E32" s="139"/>
      <c r="F32" s="82"/>
    </row>
    <row r="33" spans="1:6" ht="15" customHeight="1">
      <c r="A33" s="78"/>
      <c r="B33" s="73"/>
      <c r="C33" s="125" t="s">
        <v>186</v>
      </c>
      <c r="D33" s="643" t="s">
        <v>189</v>
      </c>
      <c r="E33" s="139">
        <f>(+E14+E15+E19+E24+E26+E27)*0.5%</f>
        <v>0</v>
      </c>
      <c r="F33" s="82"/>
    </row>
    <row r="34" spans="1:6" ht="15" customHeight="1">
      <c r="A34" s="78"/>
      <c r="B34" s="73"/>
      <c r="C34" s="125"/>
      <c r="D34" s="644"/>
      <c r="E34" s="139"/>
      <c r="F34" s="82"/>
    </row>
    <row r="35" spans="1:6" ht="15" customHeight="1">
      <c r="A35" s="78"/>
      <c r="B35" s="73"/>
      <c r="C35" s="73"/>
      <c r="D35" s="85"/>
      <c r="E35" s="75"/>
      <c r="F35" s="82"/>
    </row>
    <row r="36" spans="1:6" ht="15" customHeight="1">
      <c r="A36" s="78"/>
      <c r="B36" s="73"/>
      <c r="C36" s="72" t="s">
        <v>447</v>
      </c>
      <c r="D36" s="645" t="s">
        <v>191</v>
      </c>
      <c r="E36" s="75"/>
      <c r="F36" s="79">
        <f>+E38+E39+E41</f>
        <v>0</v>
      </c>
    </row>
    <row r="37" spans="1:6" ht="22.5" customHeight="1">
      <c r="A37" s="78"/>
      <c r="B37" s="73"/>
      <c r="C37" s="73"/>
      <c r="D37" s="646"/>
      <c r="E37" s="75"/>
      <c r="F37" s="82"/>
    </row>
    <row r="38" spans="1:6" ht="30" customHeight="1">
      <c r="A38" s="78"/>
      <c r="B38" s="73"/>
      <c r="C38" s="125" t="s">
        <v>192</v>
      </c>
      <c r="D38" s="145" t="s">
        <v>49</v>
      </c>
      <c r="E38" s="139">
        <f>(+E14+E15+E19+E24+E26+E27)*5.08%</f>
        <v>0</v>
      </c>
      <c r="F38" s="82"/>
    </row>
    <row r="39" spans="1:6" ht="15" customHeight="1">
      <c r="A39" s="78"/>
      <c r="B39" s="73"/>
      <c r="C39" s="125" t="s">
        <v>194</v>
      </c>
      <c r="D39" s="643" t="s">
        <v>195</v>
      </c>
      <c r="E39" s="139">
        <f>(+E14+E15+E19+E24+E26+E27)*1.5%</f>
        <v>0</v>
      </c>
      <c r="F39" s="82"/>
    </row>
    <row r="40" spans="1:6" ht="15" customHeight="1">
      <c r="A40" s="78"/>
      <c r="B40" s="73"/>
      <c r="C40" s="125"/>
      <c r="D40" s="644"/>
      <c r="E40" s="139"/>
      <c r="F40" s="82"/>
    </row>
    <row r="41" spans="1:6" ht="15" customHeight="1">
      <c r="A41" s="78"/>
      <c r="B41" s="73"/>
      <c r="C41" s="125" t="s">
        <v>196</v>
      </c>
      <c r="D41" s="144" t="s">
        <v>197</v>
      </c>
      <c r="E41" s="139">
        <f>(+E14+E15+E19+E24+E26+E27)*3%</f>
        <v>0</v>
      </c>
      <c r="F41" s="82"/>
    </row>
    <row r="42" spans="1:6" ht="15" customHeight="1">
      <c r="A42" s="78"/>
      <c r="B42" s="73"/>
      <c r="C42" s="73"/>
      <c r="D42" s="80"/>
      <c r="E42" s="75"/>
      <c r="F42" s="82"/>
    </row>
    <row r="43" spans="1:6" ht="15" customHeight="1" hidden="1">
      <c r="A43" s="78"/>
      <c r="B43" s="73"/>
      <c r="C43" s="72" t="s">
        <v>438</v>
      </c>
      <c r="D43" s="74" t="s">
        <v>199</v>
      </c>
      <c r="E43" s="75"/>
      <c r="F43" s="79">
        <f>+E44</f>
        <v>0</v>
      </c>
    </row>
    <row r="44" spans="1:6" ht="15" customHeight="1" hidden="1">
      <c r="A44" s="78"/>
      <c r="B44" s="73"/>
      <c r="C44" s="73" t="s">
        <v>200</v>
      </c>
      <c r="D44" s="80" t="s">
        <v>201</v>
      </c>
      <c r="E44" s="75">
        <v>0</v>
      </c>
      <c r="F44" s="82"/>
    </row>
    <row r="45" spans="1:6" ht="12" customHeight="1" hidden="1">
      <c r="A45" s="78"/>
      <c r="B45" s="73"/>
      <c r="C45" s="73"/>
      <c r="D45" s="80"/>
      <c r="E45" s="75"/>
      <c r="F45" s="82"/>
    </row>
    <row r="46" spans="1:6" ht="15" customHeight="1">
      <c r="A46" s="78"/>
      <c r="B46" s="72" t="s">
        <v>202</v>
      </c>
      <c r="C46" s="73"/>
      <c r="D46" s="74" t="s">
        <v>157</v>
      </c>
      <c r="E46" s="75"/>
      <c r="F46" s="86">
        <f>+F60+F64+F54+F48</f>
        <v>0</v>
      </c>
    </row>
    <row r="47" spans="1:6" ht="15" customHeight="1">
      <c r="A47" s="78"/>
      <c r="B47" s="72"/>
      <c r="C47" s="72" t="s">
        <v>209</v>
      </c>
      <c r="D47" s="74" t="s">
        <v>367</v>
      </c>
      <c r="E47" s="75"/>
      <c r="F47" s="86"/>
    </row>
    <row r="48" spans="1:6" ht="15" customHeight="1">
      <c r="A48" s="78"/>
      <c r="B48" s="72"/>
      <c r="C48" s="72"/>
      <c r="D48" s="74"/>
      <c r="E48" s="75"/>
      <c r="F48" s="86">
        <f>+E49+E50</f>
        <v>0</v>
      </c>
    </row>
    <row r="49" spans="1:6" ht="15" customHeight="1">
      <c r="A49" s="78"/>
      <c r="B49" s="72"/>
      <c r="C49" s="125" t="s">
        <v>211</v>
      </c>
      <c r="D49" s="126" t="s">
        <v>187</v>
      </c>
      <c r="E49" s="139"/>
      <c r="F49" s="86"/>
    </row>
    <row r="50" spans="1:6" ht="15" customHeight="1">
      <c r="A50" s="78"/>
      <c r="B50" s="72"/>
      <c r="C50" s="125" t="s">
        <v>213</v>
      </c>
      <c r="D50" s="126" t="s">
        <v>188</v>
      </c>
      <c r="E50" s="139"/>
      <c r="F50" s="86"/>
    </row>
    <row r="51" spans="1:6" ht="15" customHeight="1">
      <c r="A51" s="78"/>
      <c r="B51" s="72"/>
      <c r="C51" s="73"/>
      <c r="D51" s="74"/>
      <c r="E51" s="75"/>
      <c r="F51" s="86"/>
    </row>
    <row r="52" spans="1:6" ht="15" customHeight="1">
      <c r="A52" s="78"/>
      <c r="B52" s="72"/>
      <c r="C52" s="73"/>
      <c r="D52" s="74"/>
      <c r="E52" s="75"/>
      <c r="F52" s="86"/>
    </row>
    <row r="53" spans="1:6" ht="15" customHeight="1">
      <c r="A53" s="78"/>
      <c r="B53" s="72"/>
      <c r="C53" s="73"/>
      <c r="D53" s="74"/>
      <c r="E53" s="75"/>
      <c r="F53" s="86"/>
    </row>
    <row r="54" spans="1:6" ht="15" customHeight="1">
      <c r="A54" s="78"/>
      <c r="B54" s="73"/>
      <c r="C54" s="72" t="s">
        <v>236</v>
      </c>
      <c r="D54" s="74" t="s">
        <v>237</v>
      </c>
      <c r="E54" s="75"/>
      <c r="F54" s="79">
        <f>+E55</f>
        <v>0</v>
      </c>
    </row>
    <row r="55" spans="1:6" ht="15" customHeight="1">
      <c r="A55" s="78"/>
      <c r="B55" s="73"/>
      <c r="C55" s="125" t="s">
        <v>240</v>
      </c>
      <c r="D55" s="126" t="s">
        <v>241</v>
      </c>
      <c r="E55" s="139">
        <v>0</v>
      </c>
      <c r="F55" s="82"/>
    </row>
    <row r="56" spans="1:6" ht="15" customHeight="1">
      <c r="A56" s="78"/>
      <c r="B56" s="72"/>
      <c r="C56" s="73"/>
      <c r="D56" s="74"/>
      <c r="E56" s="75"/>
      <c r="F56" s="87"/>
    </row>
    <row r="57" spans="1:6" ht="15" customHeight="1" hidden="1">
      <c r="A57" s="78"/>
      <c r="B57" s="73"/>
      <c r="C57" s="72" t="s">
        <v>250</v>
      </c>
      <c r="D57" s="74" t="s">
        <v>251</v>
      </c>
      <c r="E57" s="75"/>
      <c r="F57" s="79">
        <f>SUM(E58:E58)</f>
        <v>0</v>
      </c>
    </row>
    <row r="58" spans="1:6" ht="15" customHeight="1" hidden="1">
      <c r="A58" s="78"/>
      <c r="B58" s="73"/>
      <c r="C58" s="73" t="s">
        <v>254</v>
      </c>
      <c r="D58" s="80" t="s">
        <v>255</v>
      </c>
      <c r="E58" s="75">
        <v>0</v>
      </c>
      <c r="F58" s="82"/>
    </row>
    <row r="59" spans="1:6" ht="15" customHeight="1" hidden="1">
      <c r="A59" s="78"/>
      <c r="B59" s="73"/>
      <c r="C59" s="73"/>
      <c r="D59" s="80"/>
      <c r="E59" s="75"/>
      <c r="F59" s="82"/>
    </row>
    <row r="60" spans="1:6" ht="15" customHeight="1">
      <c r="A60" s="78"/>
      <c r="B60" s="73"/>
      <c r="C60" s="72" t="s">
        <v>256</v>
      </c>
      <c r="D60" s="74" t="s">
        <v>257</v>
      </c>
      <c r="E60" s="75"/>
      <c r="F60" s="79">
        <f>+E61</f>
        <v>0</v>
      </c>
    </row>
    <row r="61" spans="1:6" ht="15" customHeight="1">
      <c r="A61" s="78"/>
      <c r="B61" s="73"/>
      <c r="C61" s="125" t="s">
        <v>258</v>
      </c>
      <c r="D61" s="126" t="s">
        <v>259</v>
      </c>
      <c r="E61" s="139">
        <f>(+E14+E15+E19+E24+E26+E27)*6.5%</f>
        <v>0</v>
      </c>
      <c r="F61" s="82"/>
    </row>
    <row r="62" spans="1:6" ht="15" customHeight="1" hidden="1">
      <c r="A62" s="78"/>
      <c r="B62" s="73"/>
      <c r="C62" s="73" t="s">
        <v>260</v>
      </c>
      <c r="D62" s="80" t="s">
        <v>261</v>
      </c>
      <c r="E62" s="75">
        <v>0</v>
      </c>
      <c r="F62" s="82"/>
    </row>
    <row r="63" spans="1:6" ht="15" customHeight="1">
      <c r="A63" s="78"/>
      <c r="B63" s="73"/>
      <c r="C63" s="73"/>
      <c r="D63" s="85"/>
      <c r="E63" s="75"/>
      <c r="F63" s="82"/>
    </row>
    <row r="64" spans="1:6" ht="15" customHeight="1">
      <c r="A64" s="78"/>
      <c r="B64" s="73"/>
      <c r="C64" s="72" t="s">
        <v>270</v>
      </c>
      <c r="D64" s="83" t="s">
        <v>271</v>
      </c>
      <c r="E64" s="75"/>
      <c r="F64" s="79">
        <f>+E65</f>
        <v>0</v>
      </c>
    </row>
    <row r="65" spans="1:6" ht="15" customHeight="1">
      <c r="A65" s="78"/>
      <c r="B65" s="73"/>
      <c r="C65" s="125" t="s">
        <v>495</v>
      </c>
      <c r="D65" s="657" t="s">
        <v>496</v>
      </c>
      <c r="E65" s="139">
        <v>0</v>
      </c>
      <c r="F65" s="82"/>
    </row>
    <row r="66" spans="1:6" ht="15" customHeight="1">
      <c r="A66" s="78"/>
      <c r="B66" s="73"/>
      <c r="C66" s="125"/>
      <c r="D66" s="658"/>
      <c r="E66" s="139"/>
      <c r="F66" s="82"/>
    </row>
    <row r="67" spans="1:6" ht="15" customHeight="1">
      <c r="A67" s="78"/>
      <c r="B67" s="73"/>
      <c r="C67" s="73"/>
      <c r="D67" s="85"/>
      <c r="E67" s="75"/>
      <c r="F67" s="82"/>
    </row>
    <row r="68" spans="1:6" ht="15" customHeight="1">
      <c r="A68" s="78"/>
      <c r="B68" s="73"/>
      <c r="C68" s="73"/>
      <c r="D68" s="85"/>
      <c r="E68" s="75"/>
      <c r="F68" s="82"/>
    </row>
    <row r="69" spans="1:7" ht="15" customHeight="1">
      <c r="A69" s="78"/>
      <c r="B69" s="72" t="s">
        <v>292</v>
      </c>
      <c r="C69" s="73"/>
      <c r="D69" s="74" t="s">
        <v>105</v>
      </c>
      <c r="E69" s="75"/>
      <c r="F69" s="76">
        <f>+F71+F81+F90+F94</f>
        <v>0</v>
      </c>
      <c r="G69" s="61"/>
    </row>
    <row r="70" spans="1:6" ht="15" customHeight="1">
      <c r="A70" s="78"/>
      <c r="B70" s="72"/>
      <c r="C70" s="73"/>
      <c r="D70" s="74"/>
      <c r="E70" s="75"/>
      <c r="F70" s="76"/>
    </row>
    <row r="71" spans="1:6" ht="15" customHeight="1">
      <c r="A71" s="78"/>
      <c r="B71" s="72"/>
      <c r="C71" s="72" t="s">
        <v>293</v>
      </c>
      <c r="D71" s="74" t="s">
        <v>294</v>
      </c>
      <c r="E71" s="75"/>
      <c r="F71" s="79">
        <f>SUM(E72:E75)</f>
        <v>0</v>
      </c>
    </row>
    <row r="72" spans="1:6" ht="15" customHeight="1">
      <c r="A72" s="78"/>
      <c r="B72" s="72"/>
      <c r="C72" s="125" t="s">
        <v>295</v>
      </c>
      <c r="D72" s="126" t="s">
        <v>297</v>
      </c>
      <c r="E72" s="139">
        <v>0</v>
      </c>
      <c r="F72" s="76"/>
    </row>
    <row r="73" spans="1:6" ht="15" customHeight="1">
      <c r="A73" s="78"/>
      <c r="B73" s="72"/>
      <c r="C73" s="125" t="s">
        <v>72</v>
      </c>
      <c r="D73" s="126" t="s">
        <v>392</v>
      </c>
      <c r="E73" s="139">
        <v>0</v>
      </c>
      <c r="F73" s="76"/>
    </row>
    <row r="74" spans="1:6" ht="15" customHeight="1">
      <c r="A74" s="78"/>
      <c r="B74" s="72"/>
      <c r="C74" s="125" t="s">
        <v>299</v>
      </c>
      <c r="D74" s="126" t="s">
        <v>298</v>
      </c>
      <c r="E74" s="139">
        <v>0</v>
      </c>
      <c r="F74" s="76"/>
    </row>
    <row r="75" spans="1:6" ht="15" customHeight="1">
      <c r="A75" s="78"/>
      <c r="B75" s="72"/>
      <c r="C75" s="125" t="s">
        <v>300</v>
      </c>
      <c r="D75" s="126" t="s">
        <v>301</v>
      </c>
      <c r="E75" s="139">
        <v>0</v>
      </c>
      <c r="F75" s="76"/>
    </row>
    <row r="76" spans="1:6" ht="15" customHeight="1">
      <c r="A76" s="78"/>
      <c r="B76" s="72"/>
      <c r="C76" s="73"/>
      <c r="D76" s="80"/>
      <c r="E76" s="75"/>
      <c r="F76" s="76"/>
    </row>
    <row r="77" spans="1:6" ht="15" customHeight="1" hidden="1">
      <c r="A77" s="78"/>
      <c r="B77" s="72"/>
      <c r="C77" s="72" t="s">
        <v>302</v>
      </c>
      <c r="D77" s="74" t="s">
        <v>304</v>
      </c>
      <c r="E77" s="75"/>
      <c r="F77" s="79">
        <f>SUM(E78:E79)</f>
        <v>0</v>
      </c>
    </row>
    <row r="78" spans="1:6" ht="15" customHeight="1" hidden="1">
      <c r="A78" s="78"/>
      <c r="B78" s="72"/>
      <c r="C78" s="73" t="s">
        <v>305</v>
      </c>
      <c r="D78" s="80" t="s">
        <v>306</v>
      </c>
      <c r="E78" s="75">
        <v>0</v>
      </c>
      <c r="F78" s="76"/>
    </row>
    <row r="79" spans="1:6" ht="15" customHeight="1" hidden="1">
      <c r="A79" s="78"/>
      <c r="B79" s="72"/>
      <c r="C79" s="73" t="s">
        <v>307</v>
      </c>
      <c r="D79" s="80" t="s">
        <v>308</v>
      </c>
      <c r="E79" s="75">
        <v>0</v>
      </c>
      <c r="F79" s="76"/>
    </row>
    <row r="80" spans="1:6" ht="15" customHeight="1" hidden="1">
      <c r="A80" s="78"/>
      <c r="B80" s="72"/>
      <c r="C80" s="73"/>
      <c r="D80" s="80"/>
      <c r="E80" s="75"/>
      <c r="F80" s="76"/>
    </row>
    <row r="81" spans="1:6" ht="15" customHeight="1">
      <c r="A81" s="78"/>
      <c r="B81" s="72"/>
      <c r="C81" s="72" t="s">
        <v>309</v>
      </c>
      <c r="D81" s="645" t="s">
        <v>310</v>
      </c>
      <c r="E81" s="75"/>
      <c r="F81" s="79">
        <f>+E87+E85</f>
        <v>0</v>
      </c>
    </row>
    <row r="82" spans="1:6" ht="15" customHeight="1">
      <c r="A82" s="78"/>
      <c r="B82" s="72"/>
      <c r="C82" s="72"/>
      <c r="D82" s="646"/>
      <c r="E82" s="75"/>
      <c r="F82" s="76"/>
    </row>
    <row r="83" spans="1:6" ht="15" customHeight="1" hidden="1">
      <c r="A83" s="78"/>
      <c r="B83" s="72"/>
      <c r="C83" s="73" t="s">
        <v>311</v>
      </c>
      <c r="D83" s="80" t="s">
        <v>312</v>
      </c>
      <c r="E83" s="75">
        <v>0</v>
      </c>
      <c r="F83" s="76"/>
    </row>
    <row r="84" spans="1:6" ht="15" customHeight="1" hidden="1">
      <c r="A84" s="78"/>
      <c r="B84" s="72"/>
      <c r="C84" s="73" t="s">
        <v>313</v>
      </c>
      <c r="D84" s="80" t="s">
        <v>314</v>
      </c>
      <c r="E84" s="75">
        <v>0</v>
      </c>
      <c r="F84" s="76"/>
    </row>
    <row r="85" spans="1:6" ht="15" customHeight="1">
      <c r="A85" s="78"/>
      <c r="B85" s="72"/>
      <c r="C85" s="73" t="s">
        <v>315</v>
      </c>
      <c r="D85" s="80" t="s">
        <v>316</v>
      </c>
      <c r="E85" s="75"/>
      <c r="F85" s="76"/>
    </row>
    <row r="86" spans="1:6" ht="15" customHeight="1" hidden="1">
      <c r="A86" s="78"/>
      <c r="B86" s="72"/>
      <c r="C86" s="73" t="s">
        <v>317</v>
      </c>
      <c r="D86" s="80" t="s">
        <v>318</v>
      </c>
      <c r="E86" s="75"/>
      <c r="F86" s="76"/>
    </row>
    <row r="87" spans="1:6" ht="15" customHeight="1">
      <c r="A87" s="78"/>
      <c r="B87" s="72"/>
      <c r="C87" s="125" t="s">
        <v>319</v>
      </c>
      <c r="D87" s="126" t="s">
        <v>321</v>
      </c>
      <c r="E87" s="139">
        <v>0</v>
      </c>
      <c r="F87" s="76"/>
    </row>
    <row r="88" spans="1:6" ht="15" customHeight="1" hidden="1">
      <c r="A88" s="78"/>
      <c r="B88" s="72"/>
      <c r="C88" s="73" t="s">
        <v>322</v>
      </c>
      <c r="D88" s="80" t="s">
        <v>323</v>
      </c>
      <c r="E88" s="75">
        <v>0</v>
      </c>
      <c r="F88" s="76"/>
    </row>
    <row r="89" spans="1:6" ht="15" customHeight="1">
      <c r="A89" s="78"/>
      <c r="B89" s="72"/>
      <c r="C89" s="73"/>
      <c r="D89" s="80"/>
      <c r="E89" s="75"/>
      <c r="F89" s="76"/>
    </row>
    <row r="90" spans="1:6" ht="15" customHeight="1">
      <c r="A90" s="78"/>
      <c r="B90" s="72"/>
      <c r="C90" s="72" t="s">
        <v>324</v>
      </c>
      <c r="D90" s="74" t="s">
        <v>325</v>
      </c>
      <c r="E90" s="75"/>
      <c r="F90" s="79">
        <f>+E91+E92</f>
        <v>0</v>
      </c>
    </row>
    <row r="91" spans="1:6" ht="15" customHeight="1">
      <c r="A91" s="78"/>
      <c r="B91" s="72"/>
      <c r="C91" s="125" t="s">
        <v>326</v>
      </c>
      <c r="D91" s="126" t="s">
        <v>327</v>
      </c>
      <c r="E91" s="139">
        <v>0</v>
      </c>
      <c r="F91" s="76"/>
    </row>
    <row r="92" spans="1:6" ht="15" customHeight="1">
      <c r="A92" s="78"/>
      <c r="B92" s="72"/>
      <c r="C92" s="125" t="s">
        <v>328</v>
      </c>
      <c r="D92" s="126" t="s">
        <v>329</v>
      </c>
      <c r="E92" s="139">
        <v>0</v>
      </c>
      <c r="F92" s="76"/>
    </row>
    <row r="93" spans="1:6" ht="15" customHeight="1">
      <c r="A93" s="78"/>
      <c r="B93" s="72"/>
      <c r="C93" s="73"/>
      <c r="D93" s="80"/>
      <c r="E93" s="75"/>
      <c r="F93" s="76"/>
    </row>
    <row r="94" spans="1:6" ht="15" customHeight="1">
      <c r="A94" s="78"/>
      <c r="B94" s="72"/>
      <c r="C94" s="72" t="s">
        <v>330</v>
      </c>
      <c r="D94" s="74" t="s">
        <v>331</v>
      </c>
      <c r="E94" s="75"/>
      <c r="F94" s="79">
        <f>SUM(E95:E101)</f>
        <v>0</v>
      </c>
    </row>
    <row r="95" spans="1:6" ht="15" customHeight="1">
      <c r="A95" s="78"/>
      <c r="B95" s="72"/>
      <c r="C95" s="125" t="s">
        <v>332</v>
      </c>
      <c r="D95" s="126" t="s">
        <v>337</v>
      </c>
      <c r="E95" s="139">
        <v>0</v>
      </c>
      <c r="F95" s="76"/>
    </row>
    <row r="96" spans="1:6" ht="15" customHeight="1" hidden="1">
      <c r="A96" s="78"/>
      <c r="B96" s="72"/>
      <c r="C96" s="125" t="s">
        <v>333</v>
      </c>
      <c r="D96" s="126" t="s">
        <v>338</v>
      </c>
      <c r="E96" s="139"/>
      <c r="F96" s="76"/>
    </row>
    <row r="97" spans="1:6" ht="15" customHeight="1">
      <c r="A97" s="78"/>
      <c r="B97" s="72"/>
      <c r="C97" s="125" t="s">
        <v>334</v>
      </c>
      <c r="D97" s="126" t="s">
        <v>339</v>
      </c>
      <c r="E97" s="139">
        <v>0</v>
      </c>
      <c r="F97" s="76"/>
    </row>
    <row r="98" spans="1:6" ht="15" customHeight="1">
      <c r="A98" s="78"/>
      <c r="B98" s="72"/>
      <c r="C98" s="125" t="s">
        <v>335</v>
      </c>
      <c r="D98" s="126" t="s">
        <v>340</v>
      </c>
      <c r="E98" s="139">
        <v>0</v>
      </c>
      <c r="F98" s="76"/>
    </row>
    <row r="99" spans="1:6" ht="15" customHeight="1" hidden="1">
      <c r="A99" s="78"/>
      <c r="B99" s="72"/>
      <c r="C99" s="125" t="s">
        <v>336</v>
      </c>
      <c r="D99" s="126" t="s">
        <v>341</v>
      </c>
      <c r="E99" s="139"/>
      <c r="F99" s="76"/>
    </row>
    <row r="100" spans="1:6" ht="15" customHeight="1">
      <c r="A100" s="78"/>
      <c r="B100" s="72"/>
      <c r="C100" s="125" t="s">
        <v>336</v>
      </c>
      <c r="D100" s="126" t="s">
        <v>341</v>
      </c>
      <c r="E100" s="139">
        <v>0</v>
      </c>
      <c r="F100" s="76"/>
    </row>
    <row r="101" spans="1:6" ht="15" customHeight="1">
      <c r="A101" s="78"/>
      <c r="B101" s="72"/>
      <c r="C101" s="125" t="s">
        <v>343</v>
      </c>
      <c r="D101" s="126" t="s">
        <v>342</v>
      </c>
      <c r="E101" s="139">
        <v>0</v>
      </c>
      <c r="F101" s="76"/>
    </row>
    <row r="102" spans="1:6" ht="15" customHeight="1">
      <c r="A102" s="78"/>
      <c r="B102" s="72"/>
      <c r="C102" s="73"/>
      <c r="D102" s="80"/>
      <c r="E102" s="75"/>
      <c r="F102" s="76"/>
    </row>
    <row r="103" spans="1:6" ht="15" customHeight="1">
      <c r="A103" s="78"/>
      <c r="B103" s="72" t="s">
        <v>348</v>
      </c>
      <c r="C103" s="73"/>
      <c r="D103" s="74" t="s">
        <v>107</v>
      </c>
      <c r="E103" s="75"/>
      <c r="F103" s="79">
        <f>+F105</f>
        <v>0</v>
      </c>
    </row>
    <row r="104" spans="1:6" ht="15" customHeight="1">
      <c r="A104" s="78"/>
      <c r="B104" s="72"/>
      <c r="C104" s="73"/>
      <c r="D104" s="74"/>
      <c r="E104" s="75"/>
      <c r="F104" s="79"/>
    </row>
    <row r="105" spans="1:6" ht="15" customHeight="1">
      <c r="A105" s="78"/>
      <c r="B105" s="72"/>
      <c r="C105" s="72" t="s">
        <v>440</v>
      </c>
      <c r="D105" s="74" t="s">
        <v>441</v>
      </c>
      <c r="E105" s="75"/>
      <c r="F105" s="79">
        <f>SUM(E106:E111)</f>
        <v>0</v>
      </c>
    </row>
    <row r="106" spans="1:6" ht="15" customHeight="1">
      <c r="A106" s="78"/>
      <c r="B106" s="72"/>
      <c r="C106" s="125" t="s">
        <v>458</v>
      </c>
      <c r="D106" s="126" t="s">
        <v>459</v>
      </c>
      <c r="E106" s="139">
        <v>0</v>
      </c>
      <c r="F106" s="79"/>
    </row>
    <row r="107" spans="1:6" ht="15" customHeight="1" hidden="1">
      <c r="A107" s="78"/>
      <c r="B107" s="72"/>
      <c r="C107" s="125" t="s">
        <v>349</v>
      </c>
      <c r="D107" s="126" t="s">
        <v>350</v>
      </c>
      <c r="E107" s="139"/>
      <c r="F107" s="76"/>
    </row>
    <row r="108" spans="1:6" ht="15" customHeight="1" hidden="1">
      <c r="A108" s="78"/>
      <c r="B108" s="72"/>
      <c r="C108" s="125" t="s">
        <v>351</v>
      </c>
      <c r="D108" s="126" t="s">
        <v>352</v>
      </c>
      <c r="E108" s="139"/>
      <c r="F108" s="76"/>
    </row>
    <row r="109" spans="1:6" ht="15" customHeight="1" hidden="1">
      <c r="A109" s="78"/>
      <c r="B109" s="72"/>
      <c r="C109" s="125" t="s">
        <v>353</v>
      </c>
      <c r="D109" s="126" t="s">
        <v>354</v>
      </c>
      <c r="E109" s="139"/>
      <c r="F109" s="76"/>
    </row>
    <row r="110" spans="1:6" ht="15" customHeight="1" hidden="1">
      <c r="A110" s="78"/>
      <c r="B110" s="72"/>
      <c r="C110" s="125" t="s">
        <v>355</v>
      </c>
      <c r="D110" s="126" t="s">
        <v>356</v>
      </c>
      <c r="E110" s="139"/>
      <c r="F110" s="76"/>
    </row>
    <row r="111" spans="1:6" ht="15" customHeight="1">
      <c r="A111" s="78"/>
      <c r="B111" s="72"/>
      <c r="C111" s="125" t="s">
        <v>368</v>
      </c>
      <c r="D111" s="126" t="s">
        <v>369</v>
      </c>
      <c r="E111" s="139">
        <v>0</v>
      </c>
      <c r="F111" s="76"/>
    </row>
    <row r="112" spans="1:6" ht="15" customHeight="1">
      <c r="A112" s="78"/>
      <c r="B112" s="72"/>
      <c r="C112" s="73"/>
      <c r="D112" s="80"/>
      <c r="E112" s="75">
        <v>0</v>
      </c>
      <c r="F112" s="76"/>
    </row>
    <row r="113" spans="1:6" ht="15" customHeight="1" hidden="1">
      <c r="A113" s="78"/>
      <c r="B113" s="72"/>
      <c r="C113" s="72" t="s">
        <v>370</v>
      </c>
      <c r="D113" s="74" t="s">
        <v>372</v>
      </c>
      <c r="E113" s="75"/>
      <c r="F113" s="79">
        <f>+E114</f>
        <v>0</v>
      </c>
    </row>
    <row r="114" spans="1:6" ht="15" customHeight="1" hidden="1">
      <c r="A114" s="78"/>
      <c r="B114" s="72"/>
      <c r="C114" s="73" t="s">
        <v>373</v>
      </c>
      <c r="D114" s="80" t="s">
        <v>371</v>
      </c>
      <c r="E114" s="75">
        <v>0</v>
      </c>
      <c r="F114" s="76"/>
    </row>
    <row r="115" spans="1:6" ht="15" customHeight="1" hidden="1">
      <c r="A115" s="78"/>
      <c r="B115" s="73"/>
      <c r="C115" s="73"/>
      <c r="D115" s="80"/>
      <c r="E115" s="75"/>
      <c r="F115" s="82"/>
    </row>
    <row r="116" spans="1:6" ht="15" customHeight="1" hidden="1">
      <c r="A116" s="78"/>
      <c r="B116" s="73"/>
      <c r="C116" s="73"/>
      <c r="D116" s="80"/>
      <c r="E116" s="75"/>
      <c r="F116" s="82"/>
    </row>
    <row r="117" spans="1:6" ht="15" customHeight="1">
      <c r="A117" s="78"/>
      <c r="B117" s="72" t="s">
        <v>374</v>
      </c>
      <c r="C117" s="73"/>
      <c r="D117" s="74" t="s">
        <v>98</v>
      </c>
      <c r="E117" s="75"/>
      <c r="F117" s="79">
        <f>+F124+F119</f>
        <v>0</v>
      </c>
    </row>
    <row r="118" spans="1:6" ht="15" customHeight="1">
      <c r="A118" s="78"/>
      <c r="B118" s="73"/>
      <c r="C118" s="73"/>
      <c r="D118" s="80"/>
      <c r="E118" s="75"/>
      <c r="F118" s="82"/>
    </row>
    <row r="119" spans="1:6" ht="15" customHeight="1">
      <c r="A119" s="78"/>
      <c r="B119" s="73"/>
      <c r="C119" s="72" t="s">
        <v>384</v>
      </c>
      <c r="D119" s="74" t="s">
        <v>385</v>
      </c>
      <c r="E119" s="75"/>
      <c r="F119" s="79">
        <f>+E121+E120</f>
        <v>0</v>
      </c>
    </row>
    <row r="120" spans="1:6" ht="15" customHeight="1">
      <c r="A120" s="78"/>
      <c r="B120" s="73"/>
      <c r="C120" s="125" t="s">
        <v>386</v>
      </c>
      <c r="D120" s="126" t="s">
        <v>387</v>
      </c>
      <c r="E120" s="139">
        <v>0</v>
      </c>
      <c r="F120" s="79"/>
    </row>
    <row r="121" spans="1:6" ht="15" customHeight="1">
      <c r="A121" s="78"/>
      <c r="B121" s="73"/>
      <c r="C121" s="125" t="s">
        <v>498</v>
      </c>
      <c r="D121" s="126" t="s">
        <v>499</v>
      </c>
      <c r="E121" s="139">
        <v>0</v>
      </c>
      <c r="F121" s="82"/>
    </row>
    <row r="122" spans="1:6" ht="15" customHeight="1" hidden="1">
      <c r="A122" s="78"/>
      <c r="B122" s="73"/>
      <c r="C122" s="125"/>
      <c r="D122" s="126"/>
      <c r="E122" s="139"/>
      <c r="F122" s="82"/>
    </row>
    <row r="123" spans="1:6" ht="15" customHeight="1" hidden="1">
      <c r="A123" s="78"/>
      <c r="B123" s="73"/>
      <c r="C123" s="125"/>
      <c r="D123" s="126"/>
      <c r="E123" s="139"/>
      <c r="F123" s="82"/>
    </row>
    <row r="124" spans="1:6" ht="15" customHeight="1">
      <c r="A124" s="78"/>
      <c r="B124" s="73"/>
      <c r="C124" s="72" t="s">
        <v>388</v>
      </c>
      <c r="D124" s="74" t="s">
        <v>393</v>
      </c>
      <c r="E124" s="75"/>
      <c r="F124" s="79">
        <f>SUM(E125:E126)</f>
        <v>0</v>
      </c>
    </row>
    <row r="125" spans="1:6" ht="15" customHeight="1">
      <c r="A125" s="78"/>
      <c r="B125" s="73"/>
      <c r="C125" s="125" t="s">
        <v>394</v>
      </c>
      <c r="D125" s="126" t="s">
        <v>127</v>
      </c>
      <c r="E125" s="139">
        <v>0</v>
      </c>
      <c r="F125" s="82"/>
    </row>
    <row r="126" spans="1:6" ht="15" customHeight="1">
      <c r="A126" s="92"/>
      <c r="B126" s="93"/>
      <c r="C126" s="125" t="s">
        <v>359</v>
      </c>
      <c r="D126" s="126" t="s">
        <v>360</v>
      </c>
      <c r="E126" s="139"/>
      <c r="F126" s="95"/>
    </row>
    <row r="127" spans="1:6" ht="15" customHeight="1" thickBot="1">
      <c r="A127" s="92"/>
      <c r="B127" s="93"/>
      <c r="C127" s="93"/>
      <c r="D127" s="84"/>
      <c r="E127" s="94"/>
      <c r="F127" s="95"/>
    </row>
    <row r="128" spans="1:6" ht="15" customHeight="1" thickBot="1">
      <c r="A128" s="647" t="s">
        <v>460</v>
      </c>
      <c r="B128" s="648"/>
      <c r="C128" s="648"/>
      <c r="D128" s="648"/>
      <c r="E128" s="96">
        <f>SUM(E14:E127)</f>
        <v>0</v>
      </c>
      <c r="F128" s="114">
        <f>+F117+F103+F69+F46+F11</f>
        <v>0</v>
      </c>
    </row>
    <row r="129" ht="12.75">
      <c r="F129" s="61"/>
    </row>
    <row r="130" ht="12.75" hidden="1">
      <c r="F130" s="61"/>
    </row>
    <row r="131" ht="12.75" hidden="1">
      <c r="F131" s="61"/>
    </row>
    <row r="132" ht="12.75" hidden="1">
      <c r="F132" s="61"/>
    </row>
    <row r="133" ht="12.75" hidden="1"/>
    <row r="134" ht="12.75" hidden="1">
      <c r="F134" s="61"/>
    </row>
    <row r="135" ht="12.75" hidden="1"/>
    <row r="136" ht="12.75" hidden="1">
      <c r="F136" s="124"/>
    </row>
    <row r="137" ht="12.75">
      <c r="F137" s="61"/>
    </row>
    <row r="139" ht="13.5" thickBot="1"/>
    <row r="140" ht="13.5" thickBot="1">
      <c r="F140" s="114"/>
    </row>
    <row r="141" ht="12.75">
      <c r="F141" s="61"/>
    </row>
    <row r="142" ht="12.75">
      <c r="F142" s="61"/>
    </row>
  </sheetData>
  <sheetProtection/>
  <mergeCells count="13">
    <mergeCell ref="A1:F1"/>
    <mergeCell ref="A2:F2"/>
    <mergeCell ref="A4:F4"/>
    <mergeCell ref="A8:F8"/>
    <mergeCell ref="D29:D30"/>
    <mergeCell ref="D31:D32"/>
    <mergeCell ref="D33:D34"/>
    <mergeCell ref="A6:F6"/>
    <mergeCell ref="D36:D37"/>
    <mergeCell ref="D39:D40"/>
    <mergeCell ref="D65:D66"/>
    <mergeCell ref="A128:D128"/>
    <mergeCell ref="D81:D82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157"/>
  <sheetViews>
    <sheetView zoomScale="125" zoomScaleNormal="125" zoomScalePageLayoutView="0" workbookViewId="0" topLeftCell="A6">
      <selection activeCell="G10" sqref="G8:G10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11.8515625" style="60" customWidth="1"/>
    <col min="4" max="4" width="44.8515625" style="56" customWidth="1"/>
    <col min="5" max="5" width="12.140625" style="56" customWidth="1"/>
    <col min="6" max="6" width="14.140625" style="56" customWidth="1"/>
    <col min="7" max="8" width="12.7109375" style="56" bestFit="1" customWidth="1"/>
    <col min="9" max="9" width="14.140625" style="56" bestFit="1" customWidth="1"/>
    <col min="10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28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7" ht="13.5" thickBot="1">
      <c r="A8" s="611" t="s">
        <v>414</v>
      </c>
      <c r="B8" s="612"/>
      <c r="C8" s="612"/>
      <c r="D8" s="612"/>
      <c r="E8" s="612"/>
      <c r="F8" s="613"/>
      <c r="G8" s="215"/>
    </row>
    <row r="9" spans="1:7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  <c r="G9" s="215"/>
    </row>
    <row r="10" spans="1:9" ht="15" customHeight="1">
      <c r="A10" s="66"/>
      <c r="B10" s="67"/>
      <c r="C10" s="68"/>
      <c r="D10" s="69"/>
      <c r="E10" s="70"/>
      <c r="F10" s="71"/>
      <c r="G10" s="249"/>
      <c r="H10" s="77"/>
      <c r="I10" s="77"/>
    </row>
    <row r="11" spans="1:6" ht="15" customHeight="1">
      <c r="A11" s="55"/>
      <c r="B11" s="72" t="s">
        <v>420</v>
      </c>
      <c r="C11" s="73"/>
      <c r="D11" s="74" t="s">
        <v>103</v>
      </c>
      <c r="E11" s="75"/>
      <c r="F11" s="116">
        <f>+F13+F17+F23+F29+F36</f>
        <v>0</v>
      </c>
    </row>
    <row r="12" spans="1:6" ht="15" customHeight="1">
      <c r="A12" s="55"/>
      <c r="B12" s="72"/>
      <c r="C12" s="73"/>
      <c r="D12" s="74"/>
      <c r="E12" s="75"/>
      <c r="F12" s="76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+E14+E15</f>
        <v>0</v>
      </c>
      <c r="G13" s="61"/>
    </row>
    <row r="14" spans="1:7" ht="15" customHeight="1">
      <c r="A14" s="78"/>
      <c r="B14" s="73"/>
      <c r="C14" s="125" t="s">
        <v>159</v>
      </c>
      <c r="D14" s="126" t="s">
        <v>160</v>
      </c>
      <c r="E14" s="140">
        <v>0</v>
      </c>
      <c r="F14" s="82"/>
      <c r="G14" s="249"/>
    </row>
    <row r="15" spans="1:7" ht="15" customHeight="1">
      <c r="A15" s="78"/>
      <c r="B15" s="73"/>
      <c r="C15" s="125" t="s">
        <v>164</v>
      </c>
      <c r="D15" s="126" t="s">
        <v>123</v>
      </c>
      <c r="E15" s="140">
        <v>0</v>
      </c>
      <c r="F15" s="82"/>
      <c r="G15" s="61"/>
    </row>
    <row r="16" spans="1:6" ht="15" customHeight="1">
      <c r="A16" s="78"/>
      <c r="B16" s="73"/>
      <c r="C16" s="73"/>
      <c r="D16" s="80"/>
      <c r="E16" s="81"/>
      <c r="F16" s="82"/>
    </row>
    <row r="17" spans="1:6" ht="15" customHeight="1">
      <c r="A17" s="78"/>
      <c r="B17" s="73"/>
      <c r="C17" s="72" t="s">
        <v>435</v>
      </c>
      <c r="D17" s="74" t="s">
        <v>169</v>
      </c>
      <c r="E17" s="81"/>
      <c r="F17" s="79">
        <f>+E18</f>
        <v>0</v>
      </c>
    </row>
    <row r="18" spans="1:6" ht="15" customHeight="1">
      <c r="A18" s="78"/>
      <c r="B18" s="73"/>
      <c r="C18" s="125" t="s">
        <v>170</v>
      </c>
      <c r="D18" s="126" t="s">
        <v>174</v>
      </c>
      <c r="E18" s="140">
        <v>0</v>
      </c>
      <c r="F18" s="82"/>
    </row>
    <row r="19" spans="1:6" ht="15" customHeight="1" hidden="1">
      <c r="A19" s="78"/>
      <c r="B19" s="73"/>
      <c r="C19" s="73" t="s">
        <v>171</v>
      </c>
      <c r="D19" s="80" t="s">
        <v>125</v>
      </c>
      <c r="E19" s="81">
        <v>0</v>
      </c>
      <c r="F19" s="82"/>
    </row>
    <row r="20" spans="1:6" ht="15" customHeight="1" hidden="1">
      <c r="A20" s="78"/>
      <c r="B20" s="73"/>
      <c r="C20" s="73" t="s">
        <v>172</v>
      </c>
      <c r="D20" s="80" t="s">
        <v>173</v>
      </c>
      <c r="E20" s="81">
        <v>0</v>
      </c>
      <c r="F20" s="82"/>
    </row>
    <row r="21" spans="1:6" ht="15" customHeight="1" hidden="1">
      <c r="A21" s="78"/>
      <c r="B21" s="73"/>
      <c r="C21" s="73" t="s">
        <v>171</v>
      </c>
      <c r="D21" s="80" t="s">
        <v>125</v>
      </c>
      <c r="E21" s="81">
        <v>0</v>
      </c>
      <c r="F21" s="82"/>
    </row>
    <row r="22" spans="1:7" ht="15" customHeight="1">
      <c r="A22" s="78"/>
      <c r="B22" s="73"/>
      <c r="C22" s="73"/>
      <c r="D22" s="80"/>
      <c r="E22" s="81"/>
      <c r="F22" s="82"/>
      <c r="G22" s="61"/>
    </row>
    <row r="23" spans="1:6" ht="15" customHeight="1">
      <c r="A23" s="78"/>
      <c r="B23" s="73"/>
      <c r="C23" s="72" t="s">
        <v>436</v>
      </c>
      <c r="D23" s="74" t="s">
        <v>176</v>
      </c>
      <c r="E23" s="81"/>
      <c r="F23" s="79">
        <f>SUM(E24:E27)</f>
        <v>0</v>
      </c>
    </row>
    <row r="24" spans="1:6" ht="15" customHeight="1">
      <c r="A24" s="78"/>
      <c r="B24" s="73"/>
      <c r="C24" s="125" t="s">
        <v>476</v>
      </c>
      <c r="D24" s="126" t="s">
        <v>477</v>
      </c>
      <c r="E24" s="140">
        <v>0</v>
      </c>
      <c r="F24" s="116"/>
    </row>
    <row r="25" spans="1:8" ht="15" customHeight="1">
      <c r="A25" s="78"/>
      <c r="B25" s="73"/>
      <c r="C25" s="125" t="s">
        <v>177</v>
      </c>
      <c r="D25" s="126" t="s">
        <v>178</v>
      </c>
      <c r="E25" s="140">
        <v>0</v>
      </c>
      <c r="F25" s="82"/>
      <c r="H25" s="61"/>
    </row>
    <row r="26" spans="1:6" ht="15" customHeight="1">
      <c r="A26" s="78"/>
      <c r="B26" s="73"/>
      <c r="C26" s="125" t="s">
        <v>179</v>
      </c>
      <c r="D26" s="126" t="s">
        <v>126</v>
      </c>
      <c r="E26" s="139">
        <v>0</v>
      </c>
      <c r="F26" s="82"/>
    </row>
    <row r="27" spans="1:6" ht="15" customHeight="1">
      <c r="A27" s="78"/>
      <c r="B27" s="73"/>
      <c r="C27" s="125" t="s">
        <v>180</v>
      </c>
      <c r="D27" s="126" t="s">
        <v>181</v>
      </c>
      <c r="E27" s="139">
        <v>0</v>
      </c>
      <c r="F27" s="82"/>
    </row>
    <row r="28" spans="1:7" ht="15" customHeight="1">
      <c r="A28" s="78"/>
      <c r="B28" s="73"/>
      <c r="C28" s="73"/>
      <c r="D28" s="80"/>
      <c r="E28" s="75"/>
      <c r="F28" s="82"/>
      <c r="G28" s="61"/>
    </row>
    <row r="29" spans="1:7" ht="15" customHeight="1">
      <c r="A29" s="78"/>
      <c r="B29" s="73"/>
      <c r="C29" s="72" t="s">
        <v>437</v>
      </c>
      <c r="D29" s="645" t="s">
        <v>183</v>
      </c>
      <c r="E29" s="75"/>
      <c r="F29" s="79">
        <f>+E31+E33</f>
        <v>0</v>
      </c>
      <c r="G29" s="61"/>
    </row>
    <row r="30" spans="1:7" ht="15" customHeight="1">
      <c r="A30" s="78"/>
      <c r="B30" s="73"/>
      <c r="C30" s="73"/>
      <c r="D30" s="646"/>
      <c r="E30" s="75"/>
      <c r="F30" s="82"/>
      <c r="G30" s="61"/>
    </row>
    <row r="31" spans="1:6" ht="15" customHeight="1">
      <c r="A31" s="78"/>
      <c r="B31" s="73"/>
      <c r="C31" s="125" t="s">
        <v>184</v>
      </c>
      <c r="D31" s="643" t="s">
        <v>185</v>
      </c>
      <c r="E31" s="139">
        <f>(+E14+E15+E18+E24+E26+E27)*9.25%</f>
        <v>0</v>
      </c>
      <c r="F31" s="82"/>
    </row>
    <row r="32" spans="1:6" ht="15" customHeight="1">
      <c r="A32" s="78"/>
      <c r="B32" s="73"/>
      <c r="C32" s="125"/>
      <c r="D32" s="644"/>
      <c r="E32" s="139"/>
      <c r="F32" s="82"/>
    </row>
    <row r="33" spans="1:6" ht="15" customHeight="1">
      <c r="A33" s="78"/>
      <c r="B33" s="73"/>
      <c r="C33" s="125" t="s">
        <v>186</v>
      </c>
      <c r="D33" s="643" t="s">
        <v>189</v>
      </c>
      <c r="E33" s="139">
        <f>(+E14+E15+E18+E24+E26+E27)*0.5%</f>
        <v>0</v>
      </c>
      <c r="F33" s="82"/>
    </row>
    <row r="34" spans="1:6" ht="15" customHeight="1">
      <c r="A34" s="78"/>
      <c r="B34" s="73"/>
      <c r="C34" s="125"/>
      <c r="D34" s="644"/>
      <c r="E34" s="139"/>
      <c r="F34" s="82"/>
    </row>
    <row r="35" spans="1:6" ht="15" customHeight="1">
      <c r="A35" s="78"/>
      <c r="B35" s="73"/>
      <c r="C35" s="73"/>
      <c r="D35" s="85"/>
      <c r="E35" s="75"/>
      <c r="F35" s="82"/>
    </row>
    <row r="36" spans="1:6" ht="15" customHeight="1">
      <c r="A36" s="78"/>
      <c r="B36" s="73"/>
      <c r="C36" s="72" t="s">
        <v>447</v>
      </c>
      <c r="D36" s="645" t="s">
        <v>191</v>
      </c>
      <c r="E36" s="75"/>
      <c r="F36" s="79">
        <f>+E38+E39+E41</f>
        <v>0</v>
      </c>
    </row>
    <row r="37" spans="1:6" ht="27.75" customHeight="1">
      <c r="A37" s="78"/>
      <c r="B37" s="73"/>
      <c r="C37" s="73"/>
      <c r="D37" s="646"/>
      <c r="E37" s="75"/>
      <c r="F37" s="82"/>
    </row>
    <row r="38" spans="1:6" ht="27.75" customHeight="1">
      <c r="A38" s="78"/>
      <c r="B38" s="73"/>
      <c r="C38" s="125" t="s">
        <v>192</v>
      </c>
      <c r="D38" s="145" t="s">
        <v>46</v>
      </c>
      <c r="E38" s="139">
        <f>(+E14+E15+E18+E24+E26+E27)*5.08%</f>
        <v>0</v>
      </c>
      <c r="F38" s="82"/>
    </row>
    <row r="39" spans="1:6" ht="15" customHeight="1">
      <c r="A39" s="78"/>
      <c r="B39" s="73"/>
      <c r="C39" s="125" t="s">
        <v>194</v>
      </c>
      <c r="D39" s="643" t="s">
        <v>195</v>
      </c>
      <c r="E39" s="139">
        <f>(+E14+E15+E18+E24+E26+E27)*1.5%</f>
        <v>0</v>
      </c>
      <c r="F39" s="82"/>
    </row>
    <row r="40" spans="1:6" ht="15" customHeight="1">
      <c r="A40" s="78"/>
      <c r="B40" s="73"/>
      <c r="C40" s="125"/>
      <c r="D40" s="644"/>
      <c r="E40" s="139"/>
      <c r="F40" s="82"/>
    </row>
    <row r="41" spans="1:6" ht="15" customHeight="1">
      <c r="A41" s="78"/>
      <c r="B41" s="73"/>
      <c r="C41" s="125" t="s">
        <v>196</v>
      </c>
      <c r="D41" s="144" t="s">
        <v>197</v>
      </c>
      <c r="E41" s="139">
        <f>(+E14+E15+E18+E24+E26+E27)*3%</f>
        <v>0</v>
      </c>
      <c r="F41" s="82"/>
    </row>
    <row r="42" spans="1:6" ht="15" customHeight="1">
      <c r="A42" s="78"/>
      <c r="B42" s="73"/>
      <c r="C42" s="73"/>
      <c r="D42" s="85"/>
      <c r="E42" s="75"/>
      <c r="F42" s="82"/>
    </row>
    <row r="43" spans="1:6" ht="15" customHeight="1" hidden="1">
      <c r="A43" s="78"/>
      <c r="B43" s="73"/>
      <c r="C43" s="72" t="s">
        <v>438</v>
      </c>
      <c r="D43" s="83" t="s">
        <v>199</v>
      </c>
      <c r="E43" s="75"/>
      <c r="F43" s="79">
        <f>+E44</f>
        <v>0</v>
      </c>
    </row>
    <row r="44" spans="1:6" ht="15" customHeight="1" hidden="1">
      <c r="A44" s="78"/>
      <c r="B44" s="73"/>
      <c r="C44" s="73" t="s">
        <v>200</v>
      </c>
      <c r="D44" s="85" t="s">
        <v>201</v>
      </c>
      <c r="E44" s="75">
        <v>0</v>
      </c>
      <c r="F44" s="82"/>
    </row>
    <row r="45" spans="1:6" ht="15" customHeight="1" hidden="1">
      <c r="A45" s="78"/>
      <c r="B45" s="73"/>
      <c r="C45" s="73"/>
      <c r="D45" s="85"/>
      <c r="E45" s="75"/>
      <c r="F45" s="82"/>
    </row>
    <row r="46" spans="1:6" ht="15" customHeight="1">
      <c r="A46" s="78"/>
      <c r="B46" s="72" t="s">
        <v>202</v>
      </c>
      <c r="C46" s="73"/>
      <c r="D46" s="74" t="s">
        <v>157</v>
      </c>
      <c r="E46" s="75"/>
      <c r="F46" s="206">
        <f>+F53+F58+F61+F64</f>
        <v>0</v>
      </c>
    </row>
    <row r="47" spans="1:6" ht="15" customHeight="1" hidden="1">
      <c r="A47" s="78"/>
      <c r="B47" s="72"/>
      <c r="C47" s="73"/>
      <c r="D47" s="74"/>
      <c r="E47" s="75"/>
      <c r="F47" s="87"/>
    </row>
    <row r="48" spans="1:6" ht="15" customHeight="1" hidden="1">
      <c r="A48" s="78"/>
      <c r="B48" s="73"/>
      <c r="C48" s="72" t="s">
        <v>439</v>
      </c>
      <c r="D48" s="74" t="s">
        <v>97</v>
      </c>
      <c r="E48" s="75"/>
      <c r="F48" s="79">
        <f>SUM(E49:E51)</f>
        <v>0</v>
      </c>
    </row>
    <row r="49" spans="1:6" ht="15" customHeight="1" hidden="1">
      <c r="A49" s="78"/>
      <c r="B49" s="73"/>
      <c r="C49" s="73" t="s">
        <v>203</v>
      </c>
      <c r="D49" s="80" t="s">
        <v>204</v>
      </c>
      <c r="E49" s="75">
        <v>0</v>
      </c>
      <c r="F49" s="82"/>
    </row>
    <row r="50" spans="1:6" ht="15" customHeight="1" hidden="1">
      <c r="A50" s="78"/>
      <c r="B50" s="73"/>
      <c r="C50" s="73" t="s">
        <v>205</v>
      </c>
      <c r="D50" s="80" t="s">
        <v>206</v>
      </c>
      <c r="E50" s="75">
        <v>0</v>
      </c>
      <c r="F50" s="82"/>
    </row>
    <row r="51" spans="1:6" ht="15" customHeight="1" hidden="1">
      <c r="A51" s="78"/>
      <c r="B51" s="73"/>
      <c r="C51" s="73" t="s">
        <v>207</v>
      </c>
      <c r="D51" s="80" t="s">
        <v>208</v>
      </c>
      <c r="E51" s="75">
        <v>0</v>
      </c>
      <c r="F51" s="82"/>
    </row>
    <row r="52" spans="1:6" ht="15" customHeight="1">
      <c r="A52" s="78"/>
      <c r="B52" s="73"/>
      <c r="C52" s="73"/>
      <c r="D52" s="80"/>
      <c r="E52" s="75"/>
      <c r="F52" s="82"/>
    </row>
    <row r="53" spans="1:6" ht="15" customHeight="1">
      <c r="A53" s="78"/>
      <c r="B53" s="73"/>
      <c r="C53" s="72" t="s">
        <v>209</v>
      </c>
      <c r="D53" s="74" t="s">
        <v>210</v>
      </c>
      <c r="E53" s="75"/>
      <c r="F53" s="79">
        <f>SUM(E54:E56)</f>
        <v>0</v>
      </c>
    </row>
    <row r="54" spans="1:6" ht="15" customHeight="1">
      <c r="A54" s="78"/>
      <c r="B54" s="73"/>
      <c r="C54" s="125" t="s">
        <v>211</v>
      </c>
      <c r="D54" s="126" t="s">
        <v>212</v>
      </c>
      <c r="E54" s="139">
        <v>0</v>
      </c>
      <c r="F54" s="79"/>
    </row>
    <row r="55" spans="1:6" ht="15" customHeight="1">
      <c r="A55" s="78"/>
      <c r="B55" s="73"/>
      <c r="C55" s="125" t="s">
        <v>213</v>
      </c>
      <c r="D55" s="126" t="s">
        <v>214</v>
      </c>
      <c r="E55" s="139">
        <v>0</v>
      </c>
      <c r="F55" s="79"/>
    </row>
    <row r="56" spans="1:6" ht="15" customHeight="1">
      <c r="A56" s="78"/>
      <c r="B56" s="73"/>
      <c r="C56" s="125" t="s">
        <v>223</v>
      </c>
      <c r="D56" s="126" t="s">
        <v>224</v>
      </c>
      <c r="E56" s="139">
        <v>0</v>
      </c>
      <c r="F56" s="79"/>
    </row>
    <row r="57" spans="1:6" ht="15" customHeight="1">
      <c r="A57" s="78"/>
      <c r="B57" s="73"/>
      <c r="C57" s="73"/>
      <c r="D57" s="80"/>
      <c r="E57" s="75"/>
      <c r="F57" s="79"/>
    </row>
    <row r="58" spans="1:6" ht="15" customHeight="1">
      <c r="A58" s="78"/>
      <c r="B58" s="73"/>
      <c r="C58" s="72" t="s">
        <v>236</v>
      </c>
      <c r="D58" s="74" t="s">
        <v>237</v>
      </c>
      <c r="E58" s="75"/>
      <c r="F58" s="79">
        <f>+E59</f>
        <v>0</v>
      </c>
    </row>
    <row r="59" spans="1:6" ht="15" customHeight="1">
      <c r="A59" s="78"/>
      <c r="B59" s="73"/>
      <c r="C59" s="125" t="s">
        <v>248</v>
      </c>
      <c r="D59" s="126" t="s">
        <v>65</v>
      </c>
      <c r="E59" s="139"/>
      <c r="F59" s="79"/>
    </row>
    <row r="60" spans="1:6" ht="15" customHeight="1">
      <c r="A60" s="78"/>
      <c r="B60" s="73"/>
      <c r="C60" s="73"/>
      <c r="D60" s="80"/>
      <c r="E60" s="75"/>
      <c r="F60" s="82"/>
    </row>
    <row r="61" spans="1:6" ht="15" customHeight="1">
      <c r="A61" s="78"/>
      <c r="B61" s="73"/>
      <c r="C61" s="72" t="s">
        <v>256</v>
      </c>
      <c r="D61" s="74" t="s">
        <v>257</v>
      </c>
      <c r="E61" s="75"/>
      <c r="F61" s="79">
        <f>+E62</f>
        <v>0</v>
      </c>
    </row>
    <row r="62" spans="1:6" ht="15" customHeight="1">
      <c r="A62" s="78"/>
      <c r="B62" s="73"/>
      <c r="C62" s="125" t="s">
        <v>258</v>
      </c>
      <c r="D62" s="126" t="s">
        <v>259</v>
      </c>
      <c r="E62" s="139">
        <f>(+E17+E18+E21+E27)*6.5%</f>
        <v>0</v>
      </c>
      <c r="F62" s="82"/>
    </row>
    <row r="63" spans="1:6" ht="15" customHeight="1">
      <c r="A63" s="78"/>
      <c r="B63" s="73"/>
      <c r="C63" s="73"/>
      <c r="D63" s="85"/>
      <c r="E63" s="75"/>
      <c r="F63" s="82"/>
    </row>
    <row r="64" spans="1:6" ht="15" customHeight="1">
      <c r="A64" s="78"/>
      <c r="B64" s="73"/>
      <c r="C64" s="72" t="s">
        <v>270</v>
      </c>
      <c r="D64" s="83" t="s">
        <v>271</v>
      </c>
      <c r="E64" s="75"/>
      <c r="F64" s="79">
        <f>+E66+E65</f>
        <v>0</v>
      </c>
    </row>
    <row r="65" spans="1:6" ht="15" customHeight="1">
      <c r="A65" s="78"/>
      <c r="B65" s="73"/>
      <c r="C65" s="72" t="s">
        <v>272</v>
      </c>
      <c r="D65" s="83"/>
      <c r="E65" s="75"/>
      <c r="F65" s="79"/>
    </row>
    <row r="66" spans="1:6" ht="15" customHeight="1">
      <c r="A66" s="78"/>
      <c r="B66" s="73"/>
      <c r="C66" s="125" t="s">
        <v>282</v>
      </c>
      <c r="D66" s="144" t="s">
        <v>524</v>
      </c>
      <c r="E66" s="139">
        <v>0</v>
      </c>
      <c r="F66" s="82"/>
    </row>
    <row r="67" spans="1:6" ht="15" customHeight="1">
      <c r="A67" s="78"/>
      <c r="B67" s="73"/>
      <c r="C67" s="73"/>
      <c r="D67" s="85"/>
      <c r="E67" s="75"/>
      <c r="F67" s="82"/>
    </row>
    <row r="68" spans="1:7" ht="15" customHeight="1">
      <c r="A68" s="78"/>
      <c r="B68" s="72" t="s">
        <v>292</v>
      </c>
      <c r="C68" s="73"/>
      <c r="D68" s="74" t="s">
        <v>105</v>
      </c>
      <c r="E68" s="75"/>
      <c r="F68" s="116">
        <f>+F70+F79+F88+F92</f>
        <v>0</v>
      </c>
      <c r="G68" s="61"/>
    </row>
    <row r="69" spans="1:6" ht="15" customHeight="1">
      <c r="A69" s="78"/>
      <c r="B69" s="72"/>
      <c r="C69" s="73"/>
      <c r="D69" s="74"/>
      <c r="E69" s="75"/>
      <c r="F69" s="76"/>
    </row>
    <row r="70" spans="1:6" ht="15" customHeight="1">
      <c r="A70" s="78"/>
      <c r="B70" s="72"/>
      <c r="C70" s="72" t="s">
        <v>293</v>
      </c>
      <c r="D70" s="74" t="s">
        <v>294</v>
      </c>
      <c r="E70" s="75"/>
      <c r="F70" s="139">
        <f>SUM(E71:E73)</f>
        <v>0</v>
      </c>
    </row>
    <row r="71" spans="1:6" ht="15" customHeight="1" hidden="1">
      <c r="A71" s="78"/>
      <c r="B71" s="72"/>
      <c r="C71" s="125" t="s">
        <v>295</v>
      </c>
      <c r="D71" s="126" t="s">
        <v>297</v>
      </c>
      <c r="E71" s="139">
        <v>0</v>
      </c>
      <c r="F71" s="79"/>
    </row>
    <row r="72" spans="1:6" ht="15" customHeight="1">
      <c r="A72" s="78"/>
      <c r="B72" s="72"/>
      <c r="C72" s="125" t="s">
        <v>299</v>
      </c>
      <c r="D72" s="126" t="s">
        <v>298</v>
      </c>
      <c r="E72" s="139">
        <v>0</v>
      </c>
      <c r="F72" s="76"/>
    </row>
    <row r="73" spans="1:6" ht="15" customHeight="1">
      <c r="A73" s="78"/>
      <c r="B73" s="72"/>
      <c r="C73" s="125" t="s">
        <v>300</v>
      </c>
      <c r="D73" s="126" t="s">
        <v>301</v>
      </c>
      <c r="E73" s="139">
        <v>0</v>
      </c>
      <c r="F73" s="76"/>
    </row>
    <row r="74" spans="1:6" ht="15.75" customHeight="1">
      <c r="A74" s="78"/>
      <c r="B74" s="72"/>
      <c r="C74" s="73"/>
      <c r="D74" s="80"/>
      <c r="E74" s="75"/>
      <c r="F74" s="76"/>
    </row>
    <row r="75" spans="1:6" ht="15" customHeight="1" hidden="1">
      <c r="A75" s="78"/>
      <c r="B75" s="72"/>
      <c r="C75" s="72" t="s">
        <v>302</v>
      </c>
      <c r="D75" s="74" t="s">
        <v>304</v>
      </c>
      <c r="E75" s="75"/>
      <c r="F75" s="79">
        <f>+E76+E77</f>
        <v>0</v>
      </c>
    </row>
    <row r="76" spans="1:6" ht="15" customHeight="1" hidden="1">
      <c r="A76" s="78"/>
      <c r="B76" s="72"/>
      <c r="C76" s="73" t="s">
        <v>305</v>
      </c>
      <c r="D76" s="80" t="s">
        <v>306</v>
      </c>
      <c r="E76" s="75">
        <v>0</v>
      </c>
      <c r="F76" s="76"/>
    </row>
    <row r="77" spans="1:6" ht="15" customHeight="1" hidden="1">
      <c r="A77" s="78"/>
      <c r="B77" s="72"/>
      <c r="C77" s="73" t="s">
        <v>307</v>
      </c>
      <c r="D77" s="80" t="s">
        <v>308</v>
      </c>
      <c r="E77" s="75">
        <v>0</v>
      </c>
      <c r="F77" s="76"/>
    </row>
    <row r="78" spans="1:6" ht="15" customHeight="1" hidden="1">
      <c r="A78" s="78"/>
      <c r="B78" s="72"/>
      <c r="C78" s="73"/>
      <c r="D78" s="80"/>
      <c r="E78" s="75"/>
      <c r="F78" s="76"/>
    </row>
    <row r="79" spans="1:6" ht="15" customHeight="1">
      <c r="A79" s="78"/>
      <c r="B79" s="72"/>
      <c r="C79" s="72" t="s">
        <v>309</v>
      </c>
      <c r="D79" s="645" t="s">
        <v>310</v>
      </c>
      <c r="E79" s="75"/>
      <c r="F79" s="139">
        <f>SUM(E81:E86)</f>
        <v>0</v>
      </c>
    </row>
    <row r="80" spans="1:6" ht="15" customHeight="1">
      <c r="A80" s="78"/>
      <c r="B80" s="72"/>
      <c r="C80" s="72"/>
      <c r="D80" s="646"/>
      <c r="E80" s="75"/>
      <c r="F80" s="76"/>
    </row>
    <row r="81" spans="1:6" ht="15" customHeight="1">
      <c r="A81" s="78"/>
      <c r="B81" s="72"/>
      <c r="C81" s="125" t="s">
        <v>311</v>
      </c>
      <c r="D81" s="126" t="s">
        <v>312</v>
      </c>
      <c r="E81" s="139">
        <v>0</v>
      </c>
      <c r="F81" s="76"/>
    </row>
    <row r="82" spans="1:6" ht="15" customHeight="1">
      <c r="A82" s="78"/>
      <c r="B82" s="72"/>
      <c r="C82" s="125" t="s">
        <v>451</v>
      </c>
      <c r="D82" s="126" t="s">
        <v>453</v>
      </c>
      <c r="E82" s="139"/>
      <c r="F82" s="76"/>
    </row>
    <row r="83" spans="1:6" ht="15" customHeight="1">
      <c r="A83" s="78"/>
      <c r="B83" s="72"/>
      <c r="C83" s="125" t="s">
        <v>313</v>
      </c>
      <c r="D83" s="126" t="s">
        <v>314</v>
      </c>
      <c r="E83" s="139">
        <v>0</v>
      </c>
      <c r="F83" s="76"/>
    </row>
    <row r="84" spans="1:6" ht="12.75">
      <c r="A84" s="78"/>
      <c r="B84" s="72"/>
      <c r="C84" s="125" t="s">
        <v>315</v>
      </c>
      <c r="D84" s="126" t="s">
        <v>316</v>
      </c>
      <c r="E84" s="139">
        <v>0</v>
      </c>
      <c r="F84" s="76"/>
    </row>
    <row r="85" spans="1:6" ht="15" customHeight="1">
      <c r="A85" s="78"/>
      <c r="B85" s="72"/>
      <c r="C85" s="125" t="s">
        <v>319</v>
      </c>
      <c r="D85" s="126" t="s">
        <v>321</v>
      </c>
      <c r="E85" s="139">
        <v>0</v>
      </c>
      <c r="F85" s="76"/>
    </row>
    <row r="86" spans="1:6" ht="15" customHeight="1">
      <c r="A86" s="78"/>
      <c r="B86" s="72"/>
      <c r="C86" s="125" t="s">
        <v>322</v>
      </c>
      <c r="D86" s="126" t="s">
        <v>323</v>
      </c>
      <c r="E86" s="139">
        <v>0</v>
      </c>
      <c r="F86" s="76"/>
    </row>
    <row r="87" spans="1:6" ht="15" customHeight="1">
      <c r="A87" s="78"/>
      <c r="B87" s="72"/>
      <c r="C87" s="73"/>
      <c r="D87" s="80"/>
      <c r="E87" s="75"/>
      <c r="F87" s="76"/>
    </row>
    <row r="88" spans="1:6" ht="15" customHeight="1">
      <c r="A88" s="78"/>
      <c r="B88" s="72"/>
      <c r="C88" s="72" t="s">
        <v>324</v>
      </c>
      <c r="D88" s="74" t="s">
        <v>325</v>
      </c>
      <c r="E88" s="75"/>
      <c r="F88" s="139">
        <f>+E89+E90</f>
        <v>0</v>
      </c>
    </row>
    <row r="89" spans="1:6" ht="15" customHeight="1">
      <c r="A89" s="78"/>
      <c r="B89" s="72"/>
      <c r="C89" s="125" t="s">
        <v>326</v>
      </c>
      <c r="D89" s="126" t="s">
        <v>327</v>
      </c>
      <c r="E89" s="139">
        <v>0</v>
      </c>
      <c r="F89" s="76"/>
    </row>
    <row r="90" spans="1:6" ht="15" customHeight="1">
      <c r="A90" s="78"/>
      <c r="B90" s="72"/>
      <c r="C90" s="125" t="s">
        <v>328</v>
      </c>
      <c r="D90" s="126" t="s">
        <v>329</v>
      </c>
      <c r="E90" s="139">
        <v>0</v>
      </c>
      <c r="F90" s="76"/>
    </row>
    <row r="91" spans="1:6" ht="15" customHeight="1">
      <c r="A91" s="78"/>
      <c r="B91" s="72"/>
      <c r="C91" s="73"/>
      <c r="D91" s="80"/>
      <c r="E91" s="75"/>
      <c r="F91" s="76"/>
    </row>
    <row r="92" spans="1:6" ht="15" customHeight="1">
      <c r="A92" s="78"/>
      <c r="B92" s="72"/>
      <c r="C92" s="72" t="s">
        <v>330</v>
      </c>
      <c r="D92" s="74" t="s">
        <v>331</v>
      </c>
      <c r="E92" s="75"/>
      <c r="F92" s="139">
        <f>SUM(E93:E98)</f>
        <v>0</v>
      </c>
    </row>
    <row r="93" spans="1:6" ht="15" customHeight="1">
      <c r="A93" s="78"/>
      <c r="B93" s="72"/>
      <c r="C93" s="125" t="s">
        <v>332</v>
      </c>
      <c r="D93" s="126" t="s">
        <v>337</v>
      </c>
      <c r="E93" s="139">
        <v>0</v>
      </c>
      <c r="F93" s="76"/>
    </row>
    <row r="94" spans="1:6" ht="15" customHeight="1">
      <c r="A94" s="78"/>
      <c r="B94" s="72"/>
      <c r="C94" s="125" t="s">
        <v>333</v>
      </c>
      <c r="D94" s="126" t="s">
        <v>338</v>
      </c>
      <c r="E94" s="139">
        <v>0</v>
      </c>
      <c r="F94" s="76"/>
    </row>
    <row r="95" spans="1:6" ht="15" customHeight="1">
      <c r="A95" s="78"/>
      <c r="B95" s="72"/>
      <c r="C95" s="125" t="s">
        <v>334</v>
      </c>
      <c r="D95" s="126" t="s">
        <v>339</v>
      </c>
      <c r="E95" s="139">
        <v>0</v>
      </c>
      <c r="F95" s="76"/>
    </row>
    <row r="96" spans="1:6" ht="15" customHeight="1">
      <c r="A96" s="78"/>
      <c r="B96" s="72"/>
      <c r="C96" s="125" t="s">
        <v>335</v>
      </c>
      <c r="D96" s="126" t="s">
        <v>340</v>
      </c>
      <c r="E96" s="139">
        <v>0</v>
      </c>
      <c r="F96" s="76"/>
    </row>
    <row r="97" spans="1:6" ht="15" customHeight="1">
      <c r="A97" s="78"/>
      <c r="B97" s="72"/>
      <c r="C97" s="125" t="s">
        <v>336</v>
      </c>
      <c r="D97" s="126" t="s">
        <v>341</v>
      </c>
      <c r="E97" s="139">
        <v>0</v>
      </c>
      <c r="F97" s="76"/>
    </row>
    <row r="98" spans="1:6" ht="15" customHeight="1">
      <c r="A98" s="78"/>
      <c r="B98" s="72"/>
      <c r="C98" s="125" t="s">
        <v>343</v>
      </c>
      <c r="D98" s="126" t="s">
        <v>342</v>
      </c>
      <c r="E98" s="139">
        <v>0</v>
      </c>
      <c r="F98" s="76"/>
    </row>
    <row r="99" spans="1:6" ht="15" customHeight="1">
      <c r="A99" s="78"/>
      <c r="B99" s="72"/>
      <c r="C99" s="73"/>
      <c r="D99" s="80"/>
      <c r="E99" s="75"/>
      <c r="F99" s="76"/>
    </row>
    <row r="100" spans="1:6" ht="15" customHeight="1">
      <c r="A100" s="78"/>
      <c r="B100" s="72" t="s">
        <v>448</v>
      </c>
      <c r="C100" s="73"/>
      <c r="D100" s="74" t="s">
        <v>449</v>
      </c>
      <c r="E100" s="75"/>
      <c r="F100" s="139">
        <f>+F104</f>
        <v>0</v>
      </c>
    </row>
    <row r="101" spans="1:6" ht="15" customHeight="1">
      <c r="A101" s="78"/>
      <c r="B101" s="72"/>
      <c r="C101" s="73"/>
      <c r="D101" s="74"/>
      <c r="E101" s="75"/>
      <c r="F101" s="76"/>
    </row>
    <row r="102" spans="1:6" ht="15" customHeight="1">
      <c r="A102" s="78"/>
      <c r="B102" s="72"/>
      <c r="C102" s="72" t="s">
        <v>344</v>
      </c>
      <c r="D102" s="74" t="s">
        <v>345</v>
      </c>
      <c r="E102" s="75"/>
      <c r="F102" s="76"/>
    </row>
    <row r="103" spans="1:6" ht="15" customHeight="1">
      <c r="A103" s="78"/>
      <c r="B103" s="72"/>
      <c r="C103" s="73"/>
      <c r="D103" s="80"/>
      <c r="E103" s="75"/>
      <c r="F103" s="76"/>
    </row>
    <row r="104" spans="1:6" ht="15" customHeight="1">
      <c r="A104" s="78"/>
      <c r="B104" s="72"/>
      <c r="C104" s="72" t="s">
        <v>503</v>
      </c>
      <c r="D104" s="74" t="s">
        <v>504</v>
      </c>
      <c r="E104" s="75"/>
      <c r="F104" s="79">
        <f>+E105</f>
        <v>0</v>
      </c>
    </row>
    <row r="105" spans="1:7" ht="15" customHeight="1">
      <c r="A105" s="78"/>
      <c r="B105" s="72"/>
      <c r="C105" s="138" t="s">
        <v>502</v>
      </c>
      <c r="D105" s="126" t="s">
        <v>506</v>
      </c>
      <c r="E105" s="139"/>
      <c r="F105" s="76"/>
      <c r="G105" s="61"/>
    </row>
    <row r="106" spans="1:6" ht="15" customHeight="1">
      <c r="A106" s="78"/>
      <c r="B106" s="72"/>
      <c r="C106" s="72"/>
      <c r="D106" s="74"/>
      <c r="E106" s="75"/>
      <c r="F106" s="76"/>
    </row>
    <row r="107" spans="1:6" ht="15" customHeight="1">
      <c r="A107" s="78"/>
      <c r="B107" s="72" t="s">
        <v>348</v>
      </c>
      <c r="C107" s="73"/>
      <c r="D107" s="74" t="s">
        <v>107</v>
      </c>
      <c r="E107" s="75"/>
      <c r="F107" s="139">
        <f>+F109</f>
        <v>0</v>
      </c>
    </row>
    <row r="108" spans="1:6" ht="15" customHeight="1">
      <c r="A108" s="78"/>
      <c r="B108" s="72"/>
      <c r="C108" s="73"/>
      <c r="D108" s="74"/>
      <c r="E108" s="75"/>
      <c r="F108" s="79"/>
    </row>
    <row r="109" spans="1:6" ht="15" customHeight="1">
      <c r="A109" s="78"/>
      <c r="B109" s="72"/>
      <c r="C109" s="72" t="s">
        <v>440</v>
      </c>
      <c r="D109" s="74" t="s">
        <v>441</v>
      </c>
      <c r="E109" s="75"/>
      <c r="F109" s="79">
        <f>+E111+E112+E113+E114+E115+E116</f>
        <v>0</v>
      </c>
    </row>
    <row r="110" spans="1:6" ht="15" customHeight="1" hidden="1">
      <c r="A110" s="78"/>
      <c r="B110" s="72"/>
      <c r="C110" s="73" t="s">
        <v>454</v>
      </c>
      <c r="D110" s="80" t="s">
        <v>455</v>
      </c>
      <c r="E110" s="75">
        <v>0</v>
      </c>
      <c r="F110" s="79"/>
    </row>
    <row r="111" spans="1:6" ht="15" customHeight="1">
      <c r="A111" s="78"/>
      <c r="B111" s="72"/>
      <c r="C111" s="125" t="s">
        <v>456</v>
      </c>
      <c r="D111" s="126" t="s">
        <v>457</v>
      </c>
      <c r="E111" s="139">
        <v>0</v>
      </c>
      <c r="F111" s="79"/>
    </row>
    <row r="112" spans="1:6" ht="15" customHeight="1">
      <c r="A112" s="78"/>
      <c r="B112" s="72"/>
      <c r="C112" s="125" t="s">
        <v>349</v>
      </c>
      <c r="D112" s="126" t="s">
        <v>350</v>
      </c>
      <c r="E112" s="139">
        <v>0</v>
      </c>
      <c r="F112" s="76"/>
    </row>
    <row r="113" spans="1:6" ht="15" customHeight="1">
      <c r="A113" s="78"/>
      <c r="B113" s="72"/>
      <c r="C113" s="125" t="s">
        <v>351</v>
      </c>
      <c r="D113" s="126" t="s">
        <v>352</v>
      </c>
      <c r="E113" s="139">
        <v>0</v>
      </c>
      <c r="F113" s="76"/>
    </row>
    <row r="114" spans="1:6" ht="15" customHeight="1" hidden="1">
      <c r="A114" s="78"/>
      <c r="B114" s="72"/>
      <c r="C114" s="125" t="s">
        <v>353</v>
      </c>
      <c r="D114" s="126" t="s">
        <v>354</v>
      </c>
      <c r="E114" s="139"/>
      <c r="F114" s="76"/>
    </row>
    <row r="115" spans="1:6" ht="15" customHeight="1" hidden="1">
      <c r="A115" s="78"/>
      <c r="B115" s="72"/>
      <c r="C115" s="125" t="s">
        <v>355</v>
      </c>
      <c r="D115" s="126" t="s">
        <v>356</v>
      </c>
      <c r="E115" s="139"/>
      <c r="F115" s="76"/>
    </row>
    <row r="116" spans="1:6" ht="15" customHeight="1">
      <c r="A116" s="78"/>
      <c r="B116" s="72"/>
      <c r="C116" s="125" t="s">
        <v>368</v>
      </c>
      <c r="D116" s="126" t="s">
        <v>369</v>
      </c>
      <c r="E116" s="139">
        <v>0</v>
      </c>
      <c r="F116" s="76"/>
    </row>
    <row r="117" spans="1:6" ht="15" customHeight="1">
      <c r="A117" s="78"/>
      <c r="B117" s="72"/>
      <c r="C117" s="73"/>
      <c r="D117" s="80"/>
      <c r="E117" s="75"/>
      <c r="F117" s="76"/>
    </row>
    <row r="118" spans="1:6" ht="15" customHeight="1">
      <c r="A118" s="78"/>
      <c r="B118" s="72" t="s">
        <v>374</v>
      </c>
      <c r="C118" s="73"/>
      <c r="D118" s="74" t="s">
        <v>98</v>
      </c>
      <c r="E118" s="75"/>
      <c r="F118" s="139">
        <f>+E121+E122+E125+E126</f>
        <v>0</v>
      </c>
    </row>
    <row r="119" spans="1:6" ht="15" customHeight="1">
      <c r="A119" s="78"/>
      <c r="B119" s="73"/>
      <c r="C119" s="73"/>
      <c r="D119" s="80"/>
      <c r="E119" s="75"/>
      <c r="F119" s="82"/>
    </row>
    <row r="120" spans="1:6" ht="15" customHeight="1">
      <c r="A120" s="78"/>
      <c r="B120" s="73"/>
      <c r="C120" s="72" t="s">
        <v>384</v>
      </c>
      <c r="D120" s="74" t="s">
        <v>385</v>
      </c>
      <c r="E120" s="75"/>
      <c r="F120" s="79"/>
    </row>
    <row r="121" spans="1:6" ht="15" customHeight="1">
      <c r="A121" s="78"/>
      <c r="B121" s="73"/>
      <c r="C121" s="125" t="s">
        <v>386</v>
      </c>
      <c r="D121" s="126" t="s">
        <v>387</v>
      </c>
      <c r="E121" s="139">
        <v>0</v>
      </c>
      <c r="F121" s="79"/>
    </row>
    <row r="122" spans="1:6" ht="15" customHeight="1">
      <c r="A122" s="78"/>
      <c r="B122" s="73"/>
      <c r="C122" s="125" t="s">
        <v>498</v>
      </c>
      <c r="D122" s="126" t="s">
        <v>499</v>
      </c>
      <c r="E122" s="139">
        <v>0</v>
      </c>
      <c r="F122" s="82"/>
    </row>
    <row r="123" spans="1:6" ht="15" customHeight="1">
      <c r="A123" s="78"/>
      <c r="B123" s="73"/>
      <c r="C123" s="73"/>
      <c r="D123" s="80"/>
      <c r="E123" s="75"/>
      <c r="F123" s="82"/>
    </row>
    <row r="124" spans="1:6" ht="15" customHeight="1">
      <c r="A124" s="78"/>
      <c r="B124" s="73"/>
      <c r="C124" s="72" t="s">
        <v>388</v>
      </c>
      <c r="D124" s="74" t="s">
        <v>393</v>
      </c>
      <c r="E124" s="75"/>
      <c r="F124" s="79"/>
    </row>
    <row r="125" spans="1:6" ht="15" customHeight="1">
      <c r="A125" s="78"/>
      <c r="B125" s="73"/>
      <c r="C125" s="125" t="s">
        <v>394</v>
      </c>
      <c r="D125" s="126" t="s">
        <v>127</v>
      </c>
      <c r="E125" s="200"/>
      <c r="F125" s="82"/>
    </row>
    <row r="126" spans="1:6" ht="15" customHeight="1">
      <c r="A126" s="78"/>
      <c r="B126" s="73"/>
      <c r="C126" s="125" t="s">
        <v>359</v>
      </c>
      <c r="D126" s="126" t="s">
        <v>364</v>
      </c>
      <c r="E126" s="200"/>
      <c r="F126" s="82"/>
    </row>
    <row r="127" spans="1:6" ht="15" customHeight="1">
      <c r="A127" s="78"/>
      <c r="B127" s="73"/>
      <c r="C127" s="73"/>
      <c r="D127" s="80"/>
      <c r="E127" s="75"/>
      <c r="F127" s="79"/>
    </row>
    <row r="128" spans="1:6" ht="15" customHeight="1">
      <c r="A128" s="78"/>
      <c r="B128" s="72" t="s">
        <v>425</v>
      </c>
      <c r="C128" s="72"/>
      <c r="D128" s="74" t="s">
        <v>426</v>
      </c>
      <c r="E128" s="75"/>
      <c r="F128" s="139">
        <f>+F130</f>
        <v>0</v>
      </c>
    </row>
    <row r="129" spans="1:6" ht="15" customHeight="1">
      <c r="A129" s="78"/>
      <c r="B129" s="73"/>
      <c r="C129" s="73"/>
      <c r="D129" s="80"/>
      <c r="E129" s="75"/>
      <c r="F129" s="79"/>
    </row>
    <row r="130" spans="1:6" ht="15" customHeight="1">
      <c r="A130" s="78"/>
      <c r="B130" s="73"/>
      <c r="C130" s="72" t="s">
        <v>427</v>
      </c>
      <c r="D130" s="74" t="s">
        <v>428</v>
      </c>
      <c r="E130" s="75"/>
      <c r="F130" s="79">
        <f>+F132</f>
        <v>0</v>
      </c>
    </row>
    <row r="131" spans="1:6" ht="15" customHeight="1">
      <c r="A131" s="78"/>
      <c r="B131" s="73"/>
      <c r="C131" s="73"/>
      <c r="D131" s="80"/>
      <c r="E131" s="75"/>
      <c r="F131" s="82"/>
    </row>
    <row r="132" spans="1:6" ht="15" customHeight="1">
      <c r="A132" s="78"/>
      <c r="B132" s="73"/>
      <c r="C132" s="72" t="s">
        <v>505</v>
      </c>
      <c r="D132" s="74" t="s">
        <v>504</v>
      </c>
      <c r="E132" s="75"/>
      <c r="F132" s="79">
        <f>+E133</f>
        <v>0</v>
      </c>
    </row>
    <row r="133" spans="1:7" ht="15" customHeight="1">
      <c r="A133" s="78"/>
      <c r="B133" s="73"/>
      <c r="C133" s="125" t="s">
        <v>502</v>
      </c>
      <c r="D133" s="126" t="s">
        <v>506</v>
      </c>
      <c r="E133" s="139"/>
      <c r="F133" s="82"/>
      <c r="G133" s="61"/>
    </row>
    <row r="134" spans="1:6" ht="15" customHeight="1">
      <c r="A134" s="78"/>
      <c r="B134" s="73"/>
      <c r="C134" s="73"/>
      <c r="D134" s="80"/>
      <c r="E134" s="75"/>
      <c r="F134" s="82"/>
    </row>
    <row r="135" spans="1:6" ht="15" customHeight="1" hidden="1">
      <c r="A135" s="92"/>
      <c r="B135" s="72" t="s">
        <v>481</v>
      </c>
      <c r="C135" s="72"/>
      <c r="D135" s="74" t="s">
        <v>108</v>
      </c>
      <c r="E135" s="94"/>
      <c r="F135" s="177">
        <f>+F136</f>
        <v>0</v>
      </c>
    </row>
    <row r="136" spans="1:6" ht="15" customHeight="1" hidden="1">
      <c r="A136" s="92"/>
      <c r="B136" s="73"/>
      <c r="C136" s="72" t="s">
        <v>58</v>
      </c>
      <c r="D136" s="74" t="s">
        <v>52</v>
      </c>
      <c r="E136" s="94"/>
      <c r="F136" s="177">
        <f>+F137</f>
        <v>0</v>
      </c>
    </row>
    <row r="137" spans="1:6" ht="33" customHeight="1" hidden="1">
      <c r="A137" s="92"/>
      <c r="B137" s="93"/>
      <c r="C137" s="176" t="s">
        <v>51</v>
      </c>
      <c r="D137" s="74" t="s">
        <v>57</v>
      </c>
      <c r="E137" s="94"/>
      <c r="F137" s="177">
        <f>+E138</f>
        <v>0</v>
      </c>
    </row>
    <row r="138" spans="1:6" ht="15" customHeight="1" hidden="1">
      <c r="A138" s="92"/>
      <c r="B138" s="93"/>
      <c r="C138" s="125" t="s">
        <v>544</v>
      </c>
      <c r="D138" s="126" t="s">
        <v>296</v>
      </c>
      <c r="E138" s="178"/>
      <c r="F138" s="95"/>
    </row>
    <row r="139" spans="1:6" ht="15" customHeight="1" hidden="1">
      <c r="A139" s="92"/>
      <c r="B139" s="93"/>
      <c r="C139" s="93"/>
      <c r="D139" s="84"/>
      <c r="E139" s="94"/>
      <c r="F139" s="95"/>
    </row>
    <row r="140" spans="1:6" ht="15" customHeight="1" thickBot="1">
      <c r="A140" s="92"/>
      <c r="B140" s="93"/>
      <c r="C140" s="93"/>
      <c r="D140" s="84"/>
      <c r="E140" s="94"/>
      <c r="F140" s="95"/>
    </row>
    <row r="141" spans="1:6" ht="15" customHeight="1" thickBot="1">
      <c r="A141" s="647" t="s">
        <v>122</v>
      </c>
      <c r="B141" s="648"/>
      <c r="C141" s="648"/>
      <c r="D141" s="648"/>
      <c r="E141" s="96">
        <f>SUM(E10:E140)</f>
        <v>0</v>
      </c>
      <c r="F141" s="114">
        <f>+F128+F118+F107+F100+F68+F46+F11</f>
        <v>0</v>
      </c>
    </row>
    <row r="142" ht="12.75">
      <c r="F142" s="61"/>
    </row>
    <row r="143" ht="12.75" hidden="1">
      <c r="F143" s="61"/>
    </row>
    <row r="144" ht="12.75" hidden="1">
      <c r="F144" s="61"/>
    </row>
    <row r="145" ht="12.75" hidden="1">
      <c r="F145" s="61"/>
    </row>
    <row r="146" ht="12.75" hidden="1"/>
    <row r="147" ht="12.75" hidden="1">
      <c r="F147" s="61"/>
    </row>
    <row r="148" ht="12.75" hidden="1">
      <c r="F148" s="61"/>
    </row>
    <row r="149" ht="12.75" hidden="1"/>
    <row r="150" ht="12.75" hidden="1">
      <c r="F150" s="61"/>
    </row>
    <row r="151" ht="12.75" hidden="1">
      <c r="F151" s="124"/>
    </row>
    <row r="152" ht="12.75">
      <c r="F152" s="61"/>
    </row>
    <row r="153" ht="13.5" thickBot="1"/>
    <row r="154" ht="13.5" thickBot="1">
      <c r="F154" s="114"/>
    </row>
    <row r="155" ht="13.5" thickBot="1">
      <c r="F155" s="114"/>
    </row>
    <row r="156" ht="12.75">
      <c r="F156" s="61"/>
    </row>
    <row r="157" ht="12.75">
      <c r="F157" s="61"/>
    </row>
  </sheetData>
  <sheetProtection/>
  <mergeCells count="12">
    <mergeCell ref="D31:D32"/>
    <mergeCell ref="D36:D37"/>
    <mergeCell ref="A141:D141"/>
    <mergeCell ref="D39:D40"/>
    <mergeCell ref="D79:D80"/>
    <mergeCell ref="D33:D34"/>
    <mergeCell ref="D29:D30"/>
    <mergeCell ref="A1:F1"/>
    <mergeCell ref="A2:F2"/>
    <mergeCell ref="A4:F4"/>
    <mergeCell ref="A8:F8"/>
    <mergeCell ref="A6:F6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F96"/>
  <sheetViews>
    <sheetView zoomScalePageLayoutView="0" workbookViewId="0" topLeftCell="A75">
      <selection activeCell="A1" sqref="A1:F96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9.7109375" style="60" customWidth="1"/>
    <col min="4" max="4" width="43.140625" style="56" customWidth="1"/>
    <col min="5" max="5" width="13.8515625" style="56" customWidth="1"/>
    <col min="6" max="6" width="14.421875" style="56" customWidth="1"/>
    <col min="7" max="7" width="12.7109375" style="56" bestFit="1" customWidth="1"/>
    <col min="8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609" t="s">
        <v>429</v>
      </c>
      <c r="B3" s="609"/>
      <c r="C3" s="609"/>
      <c r="D3" s="609"/>
      <c r="E3" s="609"/>
      <c r="F3" s="609"/>
    </row>
    <row r="4" spans="1:6" ht="12.75">
      <c r="A4" s="610" t="s">
        <v>29</v>
      </c>
      <c r="B4" s="610"/>
      <c r="C4" s="610"/>
      <c r="D4" s="610"/>
      <c r="E4" s="610"/>
      <c r="F4" s="610"/>
    </row>
    <row r="5" spans="1:6" s="215" customFormat="1" ht="12.75">
      <c r="A5" s="659" t="s">
        <v>417</v>
      </c>
      <c r="B5" s="659"/>
      <c r="C5" s="659"/>
      <c r="D5" s="659"/>
      <c r="E5" s="659"/>
      <c r="F5" s="659"/>
    </row>
    <row r="6" spans="1:6" s="215" customFormat="1" ht="15" customHeight="1">
      <c r="A6" s="407" t="s">
        <v>119</v>
      </c>
      <c r="B6" s="407" t="s">
        <v>120</v>
      </c>
      <c r="C6" s="217" t="s">
        <v>44</v>
      </c>
      <c r="D6" s="407" t="s">
        <v>430</v>
      </c>
      <c r="E6" s="444" t="s">
        <v>121</v>
      </c>
      <c r="F6" s="444" t="s">
        <v>122</v>
      </c>
    </row>
    <row r="7" spans="1:6" s="215" customFormat="1" ht="15" customHeight="1" hidden="1">
      <c r="A7" s="407">
        <v>0</v>
      </c>
      <c r="B7" s="217" t="s">
        <v>158</v>
      </c>
      <c r="C7" s="221"/>
      <c r="D7" s="408" t="s">
        <v>103</v>
      </c>
      <c r="E7" s="223"/>
      <c r="F7" s="275">
        <f>+F9+F15+F20+F25+F40</f>
        <v>0</v>
      </c>
    </row>
    <row r="8" spans="1:6" s="215" customFormat="1" ht="15" customHeight="1" hidden="1">
      <c r="A8" s="407"/>
      <c r="B8" s="217"/>
      <c r="C8" s="221"/>
      <c r="D8" s="408"/>
      <c r="E8" s="223"/>
      <c r="F8" s="275"/>
    </row>
    <row r="9" spans="1:6" s="215" customFormat="1" ht="15" customHeight="1" hidden="1">
      <c r="A9" s="349"/>
      <c r="B9" s="221"/>
      <c r="C9" s="217" t="s">
        <v>433</v>
      </c>
      <c r="D9" s="408" t="s">
        <v>434</v>
      </c>
      <c r="E9" s="223"/>
      <c r="F9" s="219">
        <f>SUM(E10:E13)</f>
        <v>0</v>
      </c>
    </row>
    <row r="10" spans="1:6" s="215" customFormat="1" ht="15" customHeight="1" hidden="1">
      <c r="A10" s="349"/>
      <c r="B10" s="221"/>
      <c r="C10" s="221" t="s">
        <v>159</v>
      </c>
      <c r="D10" s="409" t="s">
        <v>160</v>
      </c>
      <c r="E10" s="266">
        <v>0</v>
      </c>
      <c r="F10" s="223"/>
    </row>
    <row r="11" spans="1:6" s="215" customFormat="1" ht="15" customHeight="1" hidden="1">
      <c r="A11" s="349"/>
      <c r="B11" s="221"/>
      <c r="C11" s="221" t="s">
        <v>161</v>
      </c>
      <c r="D11" s="409" t="s">
        <v>162</v>
      </c>
      <c r="E11" s="266">
        <v>0</v>
      </c>
      <c r="F11" s="223"/>
    </row>
    <row r="12" spans="1:6" s="215" customFormat="1" ht="15" customHeight="1" hidden="1">
      <c r="A12" s="349"/>
      <c r="B12" s="221"/>
      <c r="C12" s="221" t="s">
        <v>163</v>
      </c>
      <c r="D12" s="409" t="s">
        <v>124</v>
      </c>
      <c r="E12" s="266">
        <v>0</v>
      </c>
      <c r="F12" s="223"/>
    </row>
    <row r="13" spans="1:6" s="215" customFormat="1" ht="15" customHeight="1" hidden="1">
      <c r="A13" s="349"/>
      <c r="B13" s="221"/>
      <c r="C13" s="221" t="s">
        <v>164</v>
      </c>
      <c r="D13" s="409" t="s">
        <v>123</v>
      </c>
      <c r="E13" s="266">
        <v>0</v>
      </c>
      <c r="F13" s="223"/>
    </row>
    <row r="14" spans="1:6" s="215" customFormat="1" ht="15" customHeight="1" hidden="1">
      <c r="A14" s="349"/>
      <c r="B14" s="221"/>
      <c r="C14" s="221"/>
      <c r="D14" s="409"/>
      <c r="E14" s="266"/>
      <c r="F14" s="223"/>
    </row>
    <row r="15" spans="1:6" s="215" customFormat="1" ht="15" customHeight="1" hidden="1">
      <c r="A15" s="349"/>
      <c r="B15" s="221"/>
      <c r="C15" s="217" t="s">
        <v>435</v>
      </c>
      <c r="D15" s="408" t="s">
        <v>169</v>
      </c>
      <c r="E15" s="266"/>
      <c r="F15" s="219">
        <f>SUM(E16:E18)</f>
        <v>0</v>
      </c>
    </row>
    <row r="16" spans="1:6" s="215" customFormat="1" ht="15" customHeight="1" hidden="1">
      <c r="A16" s="349"/>
      <c r="B16" s="221"/>
      <c r="C16" s="221" t="s">
        <v>170</v>
      </c>
      <c r="D16" s="409" t="s">
        <v>174</v>
      </c>
      <c r="E16" s="266">
        <v>0</v>
      </c>
      <c r="F16" s="223"/>
    </row>
    <row r="17" spans="1:6" s="215" customFormat="1" ht="15" customHeight="1" hidden="1">
      <c r="A17" s="349"/>
      <c r="B17" s="221"/>
      <c r="C17" s="221" t="s">
        <v>171</v>
      </c>
      <c r="D17" s="409" t="s">
        <v>125</v>
      </c>
      <c r="E17" s="266">
        <v>0</v>
      </c>
      <c r="F17" s="223"/>
    </row>
    <row r="18" spans="1:6" s="215" customFormat="1" ht="15" customHeight="1" hidden="1">
      <c r="A18" s="349"/>
      <c r="B18" s="221"/>
      <c r="C18" s="221" t="s">
        <v>172</v>
      </c>
      <c r="D18" s="409" t="s">
        <v>173</v>
      </c>
      <c r="E18" s="266">
        <v>0</v>
      </c>
      <c r="F18" s="223"/>
    </row>
    <row r="19" spans="1:6" s="215" customFormat="1" ht="15" customHeight="1" hidden="1">
      <c r="A19" s="349"/>
      <c r="B19" s="221"/>
      <c r="C19" s="221"/>
      <c r="D19" s="409"/>
      <c r="E19" s="266"/>
      <c r="F19" s="223"/>
    </row>
    <row r="20" spans="1:6" s="215" customFormat="1" ht="15" customHeight="1" hidden="1">
      <c r="A20" s="349"/>
      <c r="B20" s="221"/>
      <c r="C20" s="217" t="s">
        <v>436</v>
      </c>
      <c r="D20" s="408" t="s">
        <v>176</v>
      </c>
      <c r="E20" s="266"/>
      <c r="F20" s="219">
        <f>SUM(E21:E23)</f>
        <v>0</v>
      </c>
    </row>
    <row r="21" spans="1:6" s="215" customFormat="1" ht="15" customHeight="1" hidden="1">
      <c r="A21" s="349"/>
      <c r="B21" s="221"/>
      <c r="C21" s="221" t="s">
        <v>177</v>
      </c>
      <c r="D21" s="409" t="s">
        <v>178</v>
      </c>
      <c r="E21" s="266">
        <f>+(E10+E11+E12+E13+E16+E17+E18+E22)/12</f>
        <v>0</v>
      </c>
      <c r="F21" s="223"/>
    </row>
    <row r="22" spans="1:6" s="215" customFormat="1" ht="15" customHeight="1" hidden="1">
      <c r="A22" s="349"/>
      <c r="B22" s="221"/>
      <c r="C22" s="221" t="s">
        <v>179</v>
      </c>
      <c r="D22" s="409" t="s">
        <v>126</v>
      </c>
      <c r="E22" s="223">
        <v>0</v>
      </c>
      <c r="F22" s="223"/>
    </row>
    <row r="23" spans="1:6" s="215" customFormat="1" ht="15" customHeight="1" hidden="1">
      <c r="A23" s="349"/>
      <c r="B23" s="221"/>
      <c r="C23" s="221" t="s">
        <v>180</v>
      </c>
      <c r="D23" s="409" t="s">
        <v>181</v>
      </c>
      <c r="E23" s="223">
        <v>0</v>
      </c>
      <c r="F23" s="223"/>
    </row>
    <row r="24" spans="1:6" s="215" customFormat="1" ht="15" customHeight="1" hidden="1">
      <c r="A24" s="349"/>
      <c r="B24" s="221"/>
      <c r="C24" s="221"/>
      <c r="D24" s="409"/>
      <c r="E24" s="223"/>
      <c r="F24" s="223"/>
    </row>
    <row r="25" spans="1:6" s="215" customFormat="1" ht="15" customHeight="1" hidden="1">
      <c r="A25" s="349"/>
      <c r="B25" s="221"/>
      <c r="C25" s="217" t="s">
        <v>437</v>
      </c>
      <c r="D25" s="636" t="s">
        <v>183</v>
      </c>
      <c r="E25" s="223"/>
      <c r="F25" s="219">
        <f>SUM(E27:E30)</f>
        <v>0</v>
      </c>
    </row>
    <row r="26" spans="1:6" s="215" customFormat="1" ht="15" customHeight="1" hidden="1">
      <c r="A26" s="349"/>
      <c r="B26" s="221"/>
      <c r="C26" s="221"/>
      <c r="D26" s="636"/>
      <c r="E26" s="223"/>
      <c r="F26" s="223"/>
    </row>
    <row r="27" spans="1:6" s="215" customFormat="1" ht="15" customHeight="1" hidden="1">
      <c r="A27" s="349"/>
      <c r="B27" s="221"/>
      <c r="C27" s="221" t="s">
        <v>184</v>
      </c>
      <c r="D27" s="660" t="s">
        <v>185</v>
      </c>
      <c r="E27" s="223">
        <f>+(E10+E11+E12+E13+E16+E17+E22)*14%</f>
        <v>0</v>
      </c>
      <c r="F27" s="223"/>
    </row>
    <row r="28" spans="1:6" s="215" customFormat="1" ht="15" customHeight="1" hidden="1">
      <c r="A28" s="349"/>
      <c r="B28" s="221"/>
      <c r="C28" s="221"/>
      <c r="D28" s="660"/>
      <c r="E28" s="223"/>
      <c r="F28" s="223"/>
    </row>
    <row r="29" spans="1:6" s="215" customFormat="1" ht="15" customHeight="1" hidden="1">
      <c r="A29" s="349"/>
      <c r="B29" s="221"/>
      <c r="C29" s="221" t="s">
        <v>186</v>
      </c>
      <c r="D29" s="660" t="s">
        <v>189</v>
      </c>
      <c r="E29" s="223">
        <f>+(E12+E13+E14+E15+E18+E19+E22+E16)*0.5%</f>
        <v>0</v>
      </c>
      <c r="F29" s="223"/>
    </row>
    <row r="30" spans="1:6" s="215" customFormat="1" ht="15" customHeight="1" hidden="1">
      <c r="A30" s="349"/>
      <c r="B30" s="221"/>
      <c r="C30" s="221"/>
      <c r="D30" s="660"/>
      <c r="E30" s="223">
        <f>+(E13+E14+E15+E16+E19+E20+E23+E17)*4.5%</f>
        <v>0</v>
      </c>
      <c r="F30" s="223"/>
    </row>
    <row r="31" spans="1:6" s="215" customFormat="1" ht="15" customHeight="1" hidden="1">
      <c r="A31" s="349"/>
      <c r="B31" s="221"/>
      <c r="C31" s="221"/>
      <c r="D31" s="409"/>
      <c r="E31" s="223"/>
      <c r="F31" s="223"/>
    </row>
    <row r="32" spans="1:6" s="215" customFormat="1" ht="15" customHeight="1" hidden="1">
      <c r="A32" s="349"/>
      <c r="B32" s="221" t="s">
        <v>190</v>
      </c>
      <c r="C32" s="221"/>
      <c r="D32" s="636" t="s">
        <v>191</v>
      </c>
      <c r="E32" s="223"/>
      <c r="F32" s="223"/>
    </row>
    <row r="33" spans="1:6" s="215" customFormat="1" ht="15" customHeight="1" hidden="1">
      <c r="A33" s="349"/>
      <c r="B33" s="221"/>
      <c r="C33" s="221"/>
      <c r="D33" s="636"/>
      <c r="E33" s="223"/>
      <c r="F33" s="223"/>
    </row>
    <row r="34" spans="1:6" s="215" customFormat="1" ht="15" customHeight="1" hidden="1">
      <c r="A34" s="349"/>
      <c r="B34" s="221"/>
      <c r="C34" s="221" t="s">
        <v>192</v>
      </c>
      <c r="D34" s="660" t="s">
        <v>193</v>
      </c>
      <c r="E34" s="223"/>
      <c r="F34" s="223"/>
    </row>
    <row r="35" spans="1:6" s="215" customFormat="1" ht="15" customHeight="1" hidden="1">
      <c r="A35" s="349"/>
      <c r="B35" s="221"/>
      <c r="C35" s="221"/>
      <c r="D35" s="660"/>
      <c r="E35" s="223"/>
      <c r="F35" s="223"/>
    </row>
    <row r="36" spans="1:6" s="215" customFormat="1" ht="15" customHeight="1" hidden="1">
      <c r="A36" s="349"/>
      <c r="B36" s="221"/>
      <c r="C36" s="221" t="s">
        <v>194</v>
      </c>
      <c r="D36" s="660" t="s">
        <v>195</v>
      </c>
      <c r="E36" s="223"/>
      <c r="F36" s="223"/>
    </row>
    <row r="37" spans="1:6" s="215" customFormat="1" ht="15" customHeight="1" hidden="1">
      <c r="A37" s="349"/>
      <c r="B37" s="221"/>
      <c r="C37" s="221"/>
      <c r="D37" s="660"/>
      <c r="E37" s="223"/>
      <c r="F37" s="223"/>
    </row>
    <row r="38" spans="1:6" s="215" customFormat="1" ht="15" customHeight="1" hidden="1">
      <c r="A38" s="349"/>
      <c r="B38" s="221"/>
      <c r="C38" s="221" t="s">
        <v>196</v>
      </c>
      <c r="D38" s="409" t="s">
        <v>197</v>
      </c>
      <c r="E38" s="223"/>
      <c r="F38" s="223"/>
    </row>
    <row r="39" spans="1:6" s="215" customFormat="1" ht="15" customHeight="1" hidden="1">
      <c r="A39" s="349"/>
      <c r="B39" s="221"/>
      <c r="C39" s="221"/>
      <c r="D39" s="409"/>
      <c r="E39" s="223"/>
      <c r="F39" s="223"/>
    </row>
    <row r="40" spans="1:6" s="215" customFormat="1" ht="15" customHeight="1" hidden="1">
      <c r="A40" s="349"/>
      <c r="B40" s="221"/>
      <c r="C40" s="217" t="s">
        <v>438</v>
      </c>
      <c r="D40" s="408" t="s">
        <v>199</v>
      </c>
      <c r="E40" s="223"/>
      <c r="F40" s="219">
        <f>+E41</f>
        <v>0</v>
      </c>
    </row>
    <row r="41" spans="1:6" s="215" customFormat="1" ht="15" customHeight="1" hidden="1">
      <c r="A41" s="349"/>
      <c r="B41" s="221"/>
      <c r="C41" s="221" t="s">
        <v>200</v>
      </c>
      <c r="D41" s="409" t="s">
        <v>201</v>
      </c>
      <c r="E41" s="223">
        <v>0</v>
      </c>
      <c r="F41" s="223"/>
    </row>
    <row r="42" spans="1:6" s="215" customFormat="1" ht="15" customHeight="1" hidden="1">
      <c r="A42" s="349"/>
      <c r="B42" s="221"/>
      <c r="C42" s="221"/>
      <c r="D42" s="290" t="s">
        <v>599</v>
      </c>
      <c r="E42" s="223"/>
      <c r="F42" s="275">
        <f>+F44</f>
        <v>0</v>
      </c>
    </row>
    <row r="43" spans="1:6" s="215" customFormat="1" ht="15" customHeight="1" hidden="1">
      <c r="A43" s="349"/>
      <c r="B43" s="217"/>
      <c r="C43" s="221"/>
      <c r="D43" s="409"/>
      <c r="E43" s="223"/>
      <c r="F43" s="275"/>
    </row>
    <row r="44" spans="1:6" s="215" customFormat="1" ht="15" customHeight="1" hidden="1">
      <c r="A44" s="349"/>
      <c r="B44" s="217" t="s">
        <v>481</v>
      </c>
      <c r="C44" s="217"/>
      <c r="D44" s="413" t="s">
        <v>108</v>
      </c>
      <c r="E44" s="223"/>
      <c r="F44" s="275">
        <f>+F46</f>
        <v>0</v>
      </c>
    </row>
    <row r="45" spans="1:6" s="215" customFormat="1" ht="15" customHeight="1" hidden="1">
      <c r="A45" s="349"/>
      <c r="B45" s="217"/>
      <c r="C45" s="221"/>
      <c r="D45" s="409"/>
      <c r="E45" s="223"/>
      <c r="F45" s="275"/>
    </row>
    <row r="46" spans="1:6" s="215" customFormat="1" ht="15" customHeight="1" hidden="1">
      <c r="A46" s="349"/>
      <c r="B46" s="217"/>
      <c r="C46" s="217" t="s">
        <v>556</v>
      </c>
      <c r="D46" s="413" t="s">
        <v>52</v>
      </c>
      <c r="E46" s="223"/>
      <c r="F46" s="275">
        <f>+E47</f>
        <v>0</v>
      </c>
    </row>
    <row r="47" spans="1:6" s="215" customFormat="1" ht="28.5" customHeight="1" hidden="1">
      <c r="A47" s="349"/>
      <c r="B47" s="217"/>
      <c r="C47" s="221" t="s">
        <v>51</v>
      </c>
      <c r="D47" s="409" t="s">
        <v>612</v>
      </c>
      <c r="E47" s="223">
        <v>0</v>
      </c>
      <c r="F47" s="275"/>
    </row>
    <row r="48" spans="1:6" s="215" customFormat="1" ht="15" customHeight="1" hidden="1">
      <c r="A48" s="349"/>
      <c r="B48" s="217"/>
      <c r="C48" s="221"/>
      <c r="D48" s="409"/>
      <c r="E48" s="223"/>
      <c r="F48" s="275"/>
    </row>
    <row r="49" spans="1:6" s="215" customFormat="1" ht="15" customHeight="1" hidden="1">
      <c r="A49" s="349"/>
      <c r="B49" s="217"/>
      <c r="C49" s="221"/>
      <c r="D49" s="407" t="s">
        <v>613</v>
      </c>
      <c r="E49" s="223"/>
      <c r="F49" s="275">
        <f>+F50</f>
        <v>0</v>
      </c>
    </row>
    <row r="50" spans="1:6" s="215" customFormat="1" ht="15" customHeight="1" hidden="1">
      <c r="A50" s="349"/>
      <c r="B50" s="217" t="s">
        <v>202</v>
      </c>
      <c r="C50" s="221"/>
      <c r="D50" s="408" t="s">
        <v>157</v>
      </c>
      <c r="E50" s="223"/>
      <c r="F50" s="275">
        <f>+F52</f>
        <v>0</v>
      </c>
    </row>
    <row r="51" spans="1:6" s="215" customFormat="1" ht="15" customHeight="1" hidden="1">
      <c r="A51" s="349"/>
      <c r="B51" s="217"/>
      <c r="C51" s="221"/>
      <c r="D51" s="409"/>
      <c r="E51" s="223"/>
      <c r="F51" s="275"/>
    </row>
    <row r="52" spans="1:6" s="215" customFormat="1" ht="15" customHeight="1" hidden="1">
      <c r="A52" s="349"/>
      <c r="B52" s="217"/>
      <c r="C52" s="217" t="s">
        <v>262</v>
      </c>
      <c r="D52" s="408" t="s">
        <v>263</v>
      </c>
      <c r="E52" s="223"/>
      <c r="F52" s="275">
        <f>+E53</f>
        <v>0</v>
      </c>
    </row>
    <row r="53" spans="1:6" s="215" customFormat="1" ht="15" customHeight="1" hidden="1">
      <c r="A53" s="349"/>
      <c r="B53" s="217"/>
      <c r="C53" s="221" t="s">
        <v>266</v>
      </c>
      <c r="D53" s="409" t="s">
        <v>79</v>
      </c>
      <c r="E53" s="223">
        <v>0</v>
      </c>
      <c r="F53" s="275"/>
    </row>
    <row r="54" spans="1:6" s="215" customFormat="1" ht="15" customHeight="1" hidden="1">
      <c r="A54" s="349"/>
      <c r="B54" s="217"/>
      <c r="C54" s="221"/>
      <c r="D54" s="409"/>
      <c r="E54" s="223"/>
      <c r="F54" s="275"/>
    </row>
    <row r="55" spans="1:6" s="215" customFormat="1" ht="15" customHeight="1">
      <c r="A55" s="349"/>
      <c r="B55" s="217"/>
      <c r="C55" s="221"/>
      <c r="D55" s="290" t="s">
        <v>600</v>
      </c>
      <c r="E55" s="223"/>
      <c r="F55" s="275"/>
    </row>
    <row r="56" spans="1:6" s="215" customFormat="1" ht="15.75">
      <c r="A56" s="445"/>
      <c r="B56" s="423" t="s">
        <v>202</v>
      </c>
      <c r="C56" s="424"/>
      <c r="D56" s="425" t="s">
        <v>157</v>
      </c>
      <c r="E56" s="422"/>
      <c r="F56" s="446">
        <f>+F62+F66+F60+F57</f>
        <v>7750000</v>
      </c>
    </row>
    <row r="57" spans="1:6" s="215" customFormat="1" ht="15.75">
      <c r="A57" s="445"/>
      <c r="B57" s="423"/>
      <c r="C57" s="217" t="s">
        <v>209</v>
      </c>
      <c r="D57" s="408" t="s">
        <v>210</v>
      </c>
      <c r="E57" s="422"/>
      <c r="F57" s="433">
        <f>+E58</f>
        <v>500000</v>
      </c>
    </row>
    <row r="58" spans="1:6" s="215" customFormat="1" ht="15.75">
      <c r="A58" s="445"/>
      <c r="B58" s="423"/>
      <c r="C58" s="221" t="s">
        <v>223</v>
      </c>
      <c r="D58" s="409" t="s">
        <v>224</v>
      </c>
      <c r="E58" s="422">
        <v>500000</v>
      </c>
      <c r="F58" s="433"/>
    </row>
    <row r="59" spans="1:6" s="215" customFormat="1" ht="12.75" hidden="1">
      <c r="A59" s="445"/>
      <c r="B59" s="424"/>
      <c r="C59" s="424"/>
      <c r="D59" s="426"/>
      <c r="E59" s="422"/>
      <c r="F59" s="422"/>
    </row>
    <row r="60" spans="1:6" s="215" customFormat="1" ht="12.75" hidden="1">
      <c r="A60" s="445"/>
      <c r="B60" s="424"/>
      <c r="C60" s="423" t="s">
        <v>256</v>
      </c>
      <c r="D60" s="425" t="s">
        <v>257</v>
      </c>
      <c r="E60" s="422"/>
      <c r="F60" s="432">
        <f>+E61</f>
        <v>0</v>
      </c>
    </row>
    <row r="61" spans="1:6" ht="12.75" hidden="1">
      <c r="A61" s="445"/>
      <c r="B61" s="424"/>
      <c r="C61" s="424" t="s">
        <v>258</v>
      </c>
      <c r="D61" s="426" t="s">
        <v>259</v>
      </c>
      <c r="E61" s="422">
        <v>0</v>
      </c>
      <c r="F61" s="422"/>
    </row>
    <row r="62" spans="1:6" ht="12.75">
      <c r="A62" s="445"/>
      <c r="B62" s="423"/>
      <c r="C62" s="424" t="s">
        <v>236</v>
      </c>
      <c r="D62" s="425" t="s">
        <v>237</v>
      </c>
      <c r="E62" s="422"/>
      <c r="F62" s="432">
        <f>+E63+E64+E65</f>
        <v>250000</v>
      </c>
    </row>
    <row r="63" spans="1:6" ht="12.75" hidden="1">
      <c r="A63" s="445"/>
      <c r="B63" s="423"/>
      <c r="C63" s="424" t="s">
        <v>239</v>
      </c>
      <c r="D63" s="426" t="s">
        <v>573</v>
      </c>
      <c r="E63" s="422">
        <v>0</v>
      </c>
      <c r="F63" s="432"/>
    </row>
    <row r="64" spans="1:6" ht="12.75">
      <c r="A64" s="445"/>
      <c r="B64" s="423"/>
      <c r="C64" s="424" t="s">
        <v>246</v>
      </c>
      <c r="D64" s="426" t="s">
        <v>247</v>
      </c>
      <c r="E64" s="422">
        <v>250000</v>
      </c>
      <c r="F64" s="432"/>
    </row>
    <row r="65" spans="1:6" ht="12.75" hidden="1">
      <c r="A65" s="445"/>
      <c r="B65" s="423"/>
      <c r="C65" s="424" t="s">
        <v>248</v>
      </c>
      <c r="D65" s="426" t="s">
        <v>65</v>
      </c>
      <c r="E65" s="422">
        <v>0</v>
      </c>
      <c r="F65" s="432"/>
    </row>
    <row r="66" spans="1:6" ht="12.75">
      <c r="A66" s="445"/>
      <c r="B66" s="423"/>
      <c r="C66" s="423" t="s">
        <v>250</v>
      </c>
      <c r="D66" s="425" t="s">
        <v>251</v>
      </c>
      <c r="E66" s="422"/>
      <c r="F66" s="432">
        <f>+E67+E68</f>
        <v>7000000</v>
      </c>
    </row>
    <row r="67" spans="1:6" ht="12.75">
      <c r="A67" s="445"/>
      <c r="B67" s="423"/>
      <c r="C67" s="424" t="s">
        <v>252</v>
      </c>
      <c r="D67" s="426" t="s">
        <v>660</v>
      </c>
      <c r="E67" s="422">
        <v>4000000</v>
      </c>
      <c r="F67" s="432"/>
    </row>
    <row r="68" spans="1:6" ht="12.75">
      <c r="A68" s="445"/>
      <c r="B68" s="423"/>
      <c r="C68" s="424" t="s">
        <v>254</v>
      </c>
      <c r="D68" s="426" t="s">
        <v>255</v>
      </c>
      <c r="E68" s="422">
        <v>3000000</v>
      </c>
      <c r="F68" s="432"/>
    </row>
    <row r="69" spans="1:6" ht="15.75">
      <c r="A69" s="445"/>
      <c r="B69" s="423" t="s">
        <v>292</v>
      </c>
      <c r="C69" s="424"/>
      <c r="D69" s="425" t="s">
        <v>105</v>
      </c>
      <c r="E69" s="422"/>
      <c r="F69" s="446">
        <f>+F78+F70+F76+F72</f>
        <v>8450000</v>
      </c>
    </row>
    <row r="70" spans="1:6" ht="12.75">
      <c r="A70" s="445"/>
      <c r="B70" s="424"/>
      <c r="C70" s="424" t="s">
        <v>293</v>
      </c>
      <c r="D70" s="425" t="s">
        <v>294</v>
      </c>
      <c r="E70" s="422"/>
      <c r="F70" s="432">
        <f>+E71</f>
        <v>400000</v>
      </c>
    </row>
    <row r="71" spans="1:6" ht="12.75">
      <c r="A71" s="445"/>
      <c r="B71" s="424"/>
      <c r="C71" s="424" t="s">
        <v>299</v>
      </c>
      <c r="D71" s="426" t="s">
        <v>572</v>
      </c>
      <c r="E71" s="422">
        <v>400000</v>
      </c>
      <c r="F71" s="432"/>
    </row>
    <row r="72" spans="1:6" ht="25.5">
      <c r="A72" s="445"/>
      <c r="B72" s="424"/>
      <c r="C72" s="217" t="s">
        <v>309</v>
      </c>
      <c r="D72" s="413" t="s">
        <v>661</v>
      </c>
      <c r="E72" s="422"/>
      <c r="F72" s="432">
        <f>+E74+E75+E73</f>
        <v>3100000</v>
      </c>
    </row>
    <row r="73" spans="1:6" ht="12.75">
      <c r="A73" s="445"/>
      <c r="B73" s="424"/>
      <c r="C73" s="427" t="s">
        <v>311</v>
      </c>
      <c r="D73" s="428" t="s">
        <v>312</v>
      </c>
      <c r="E73" s="422">
        <v>300000</v>
      </c>
      <c r="F73" s="432"/>
    </row>
    <row r="74" spans="1:6" ht="25.5">
      <c r="A74" s="445"/>
      <c r="B74" s="424"/>
      <c r="C74" s="221" t="s">
        <v>315</v>
      </c>
      <c r="D74" s="409" t="s">
        <v>86</v>
      </c>
      <c r="E74" s="422">
        <v>2500000</v>
      </c>
      <c r="F74" s="432"/>
    </row>
    <row r="75" spans="1:6" ht="12.75">
      <c r="A75" s="445"/>
      <c r="B75" s="424"/>
      <c r="C75" s="424" t="s">
        <v>317</v>
      </c>
      <c r="D75" s="426" t="s">
        <v>318</v>
      </c>
      <c r="E75" s="422">
        <v>300000</v>
      </c>
      <c r="F75" s="432"/>
    </row>
    <row r="76" spans="1:6" ht="25.5">
      <c r="A76" s="445"/>
      <c r="B76" s="424"/>
      <c r="C76" s="217" t="s">
        <v>324</v>
      </c>
      <c r="D76" s="408" t="s">
        <v>325</v>
      </c>
      <c r="E76" s="422"/>
      <c r="F76" s="432">
        <f>+E77</f>
        <v>200000</v>
      </c>
    </row>
    <row r="77" spans="1:6" ht="12.75">
      <c r="A77" s="445"/>
      <c r="B77" s="424"/>
      <c r="C77" s="424" t="s">
        <v>326</v>
      </c>
      <c r="D77" s="426" t="s">
        <v>327</v>
      </c>
      <c r="E77" s="422">
        <v>200000</v>
      </c>
      <c r="F77" s="432"/>
    </row>
    <row r="78" spans="1:6" ht="25.5">
      <c r="A78" s="445"/>
      <c r="B78" s="424"/>
      <c r="C78" s="423" t="s">
        <v>330</v>
      </c>
      <c r="D78" s="425" t="s">
        <v>331</v>
      </c>
      <c r="E78" s="422"/>
      <c r="F78" s="432">
        <f>+E80+E81+E83+E79+E82</f>
        <v>4750000</v>
      </c>
    </row>
    <row r="79" spans="1:6" ht="12.75">
      <c r="A79" s="445"/>
      <c r="B79" s="424"/>
      <c r="C79" s="424" t="s">
        <v>332</v>
      </c>
      <c r="D79" s="426" t="s">
        <v>662</v>
      </c>
      <c r="E79" s="422">
        <v>100000</v>
      </c>
      <c r="F79" s="431"/>
    </row>
    <row r="80" spans="1:6" ht="12.75">
      <c r="A80" s="445"/>
      <c r="B80" s="424"/>
      <c r="C80" s="424" t="s">
        <v>333</v>
      </c>
      <c r="D80" s="426" t="s">
        <v>574</v>
      </c>
      <c r="E80" s="422">
        <v>150000</v>
      </c>
      <c r="F80" s="422"/>
    </row>
    <row r="81" spans="1:6" ht="12.75">
      <c r="A81" s="445"/>
      <c r="B81" s="424"/>
      <c r="C81" s="424" t="s">
        <v>334</v>
      </c>
      <c r="D81" s="426" t="s">
        <v>339</v>
      </c>
      <c r="E81" s="422">
        <v>3500000</v>
      </c>
      <c r="F81" s="431"/>
    </row>
    <row r="82" spans="1:6" ht="12.75">
      <c r="A82" s="445"/>
      <c r="B82" s="424"/>
      <c r="C82" s="427" t="s">
        <v>335</v>
      </c>
      <c r="D82" s="428" t="s">
        <v>340</v>
      </c>
      <c r="E82" s="422">
        <v>250000</v>
      </c>
      <c r="F82" s="431"/>
    </row>
    <row r="83" spans="1:6" ht="12.75">
      <c r="A83" s="445"/>
      <c r="B83" s="424"/>
      <c r="C83" s="424" t="s">
        <v>343</v>
      </c>
      <c r="D83" s="426" t="s">
        <v>663</v>
      </c>
      <c r="E83" s="422">
        <v>750000</v>
      </c>
      <c r="F83" s="431"/>
    </row>
    <row r="84" spans="1:6" ht="15.75">
      <c r="A84" s="445"/>
      <c r="B84" s="217" t="s">
        <v>348</v>
      </c>
      <c r="C84" s="221"/>
      <c r="D84" s="408" t="s">
        <v>107</v>
      </c>
      <c r="E84" s="422"/>
      <c r="F84" s="446">
        <f>+F85+F91</f>
        <v>8195000</v>
      </c>
    </row>
    <row r="85" spans="1:6" ht="12.75">
      <c r="A85" s="445"/>
      <c r="B85" s="217"/>
      <c r="C85" s="217" t="s">
        <v>440</v>
      </c>
      <c r="D85" s="408" t="s">
        <v>441</v>
      </c>
      <c r="E85" s="422"/>
      <c r="F85" s="431">
        <f>+E86+E87+E88+E90+E89</f>
        <v>6695000</v>
      </c>
    </row>
    <row r="86" spans="1:6" ht="12.75">
      <c r="A86" s="445"/>
      <c r="B86" s="217"/>
      <c r="C86" s="221" t="s">
        <v>456</v>
      </c>
      <c r="D86" s="409" t="s">
        <v>457</v>
      </c>
      <c r="E86" s="429">
        <v>35000</v>
      </c>
      <c r="F86" s="431"/>
    </row>
    <row r="87" spans="1:6" ht="12.75">
      <c r="A87" s="445"/>
      <c r="B87" s="217"/>
      <c r="C87" s="221" t="s">
        <v>349</v>
      </c>
      <c r="D87" s="409" t="s">
        <v>350</v>
      </c>
      <c r="E87" s="429">
        <v>1800000</v>
      </c>
      <c r="F87" s="431"/>
    </row>
    <row r="88" spans="1:6" ht="12.75">
      <c r="A88" s="445"/>
      <c r="B88" s="217"/>
      <c r="C88" s="221" t="s">
        <v>351</v>
      </c>
      <c r="D88" s="409" t="s">
        <v>352</v>
      </c>
      <c r="E88" s="429">
        <v>260000</v>
      </c>
      <c r="F88" s="431"/>
    </row>
    <row r="89" spans="1:6" ht="25.5">
      <c r="A89" s="445"/>
      <c r="B89" s="217"/>
      <c r="C89" s="221" t="s">
        <v>355</v>
      </c>
      <c r="D89" s="409" t="s">
        <v>664</v>
      </c>
      <c r="E89" s="429">
        <v>3000000</v>
      </c>
      <c r="F89" s="431"/>
    </row>
    <row r="90" spans="1:6" ht="12.75">
      <c r="A90" s="445"/>
      <c r="B90" s="217"/>
      <c r="C90" s="221" t="s">
        <v>368</v>
      </c>
      <c r="D90" s="409" t="s">
        <v>369</v>
      </c>
      <c r="E90" s="429">
        <v>1600000</v>
      </c>
      <c r="F90" s="431"/>
    </row>
    <row r="91" spans="1:6" ht="25.5">
      <c r="A91" s="445"/>
      <c r="B91" s="217"/>
      <c r="C91" s="217" t="s">
        <v>17</v>
      </c>
      <c r="D91" s="408" t="s">
        <v>665</v>
      </c>
      <c r="E91" s="429"/>
      <c r="F91" s="431">
        <f>+E92</f>
        <v>1500000</v>
      </c>
    </row>
    <row r="92" spans="1:6" ht="12.75">
      <c r="A92" s="445"/>
      <c r="B92" s="217"/>
      <c r="C92" s="221" t="s">
        <v>397</v>
      </c>
      <c r="D92" s="409" t="s">
        <v>657</v>
      </c>
      <c r="E92" s="429">
        <v>1500000</v>
      </c>
      <c r="F92" s="431"/>
    </row>
    <row r="93" spans="1:6" ht="15.75">
      <c r="A93" s="445"/>
      <c r="B93" s="217" t="s">
        <v>481</v>
      </c>
      <c r="C93" s="217"/>
      <c r="D93" s="408" t="s">
        <v>108</v>
      </c>
      <c r="E93" s="422"/>
      <c r="F93" s="433">
        <f>+F94</f>
        <v>17544412.23</v>
      </c>
    </row>
    <row r="94" spans="1:6" ht="25.5">
      <c r="A94" s="445"/>
      <c r="B94" s="217"/>
      <c r="C94" s="217" t="s">
        <v>58</v>
      </c>
      <c r="D94" s="408" t="s">
        <v>52</v>
      </c>
      <c r="E94" s="422"/>
      <c r="F94" s="432">
        <f>+E95</f>
        <v>17544412.23</v>
      </c>
    </row>
    <row r="95" spans="1:6" ht="25.5">
      <c r="A95" s="445"/>
      <c r="B95" s="217"/>
      <c r="C95" s="221" t="s">
        <v>54</v>
      </c>
      <c r="D95" s="430" t="s">
        <v>612</v>
      </c>
      <c r="E95" s="422">
        <f>26589412.23-1795000-1500000-100000-300000-300000-250000-1500000-300000-3000000</f>
        <v>17544412.23</v>
      </c>
      <c r="F95" s="431"/>
    </row>
    <row r="96" spans="1:6" ht="12.75">
      <c r="A96" s="661" t="s">
        <v>666</v>
      </c>
      <c r="B96" s="661"/>
      <c r="C96" s="661"/>
      <c r="D96" s="661"/>
      <c r="E96" s="447">
        <f>SUM(E56:E95)</f>
        <v>41939412.230000004</v>
      </c>
      <c r="F96" s="447">
        <f>+F69+F84+F56+F93</f>
        <v>41939412.230000004</v>
      </c>
    </row>
    <row r="105" ht="12.75"/>
    <row r="106" ht="12.75"/>
    <row r="107" ht="12.75"/>
    <row r="108" ht="12.75"/>
  </sheetData>
  <sheetProtection/>
  <mergeCells count="12">
    <mergeCell ref="D34:D35"/>
    <mergeCell ref="D36:D37"/>
    <mergeCell ref="A96:D96"/>
    <mergeCell ref="D29:D30"/>
    <mergeCell ref="D27:D28"/>
    <mergeCell ref="D25:D26"/>
    <mergeCell ref="A4:F4"/>
    <mergeCell ref="A1:F1"/>
    <mergeCell ref="A2:F2"/>
    <mergeCell ref="A3:F3"/>
    <mergeCell ref="A5:F5"/>
    <mergeCell ref="D32:D33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5">
      <selection activeCell="G13" sqref="G13"/>
    </sheetView>
  </sheetViews>
  <sheetFormatPr defaultColWidth="11.421875" defaultRowHeight="12.75"/>
  <cols>
    <col min="1" max="1" width="15.8515625" style="470" customWidth="1"/>
    <col min="2" max="2" width="35.00390625" style="470" bestFit="1" customWidth="1"/>
    <col min="3" max="3" width="13.8515625" style="474" customWidth="1"/>
    <col min="4" max="4" width="4.7109375" style="468" customWidth="1"/>
    <col min="5" max="5" width="5.7109375" style="469" customWidth="1"/>
    <col min="6" max="6" width="8.28125" style="468" bestFit="1" customWidth="1"/>
    <col min="7" max="7" width="50.421875" style="560" customWidth="1"/>
    <col min="8" max="8" width="12.00390625" style="474" bestFit="1" customWidth="1"/>
    <col min="9" max="9" width="11.421875" style="507" customWidth="1"/>
    <col min="10" max="16384" width="11.421875" style="470" customWidth="1"/>
  </cols>
  <sheetData>
    <row r="1" ht="11.25">
      <c r="H1" s="471"/>
    </row>
    <row r="2" spans="1:8" ht="11.25">
      <c r="A2" s="508" t="s">
        <v>551</v>
      </c>
      <c r="B2" s="472"/>
      <c r="C2" s="473"/>
      <c r="G2" s="561"/>
      <c r="H2" s="473"/>
    </row>
    <row r="3" spans="1:8" ht="11.25">
      <c r="A3" s="508" t="s">
        <v>461</v>
      </c>
      <c r="B3" s="472"/>
      <c r="C3" s="473"/>
      <c r="G3" s="561"/>
      <c r="H3" s="473"/>
    </row>
    <row r="4" spans="1:8" ht="11.25">
      <c r="A4" s="508" t="s">
        <v>570</v>
      </c>
      <c r="B4" s="472"/>
      <c r="C4" s="473"/>
      <c r="G4" s="561"/>
      <c r="H4" s="473"/>
    </row>
    <row r="5" spans="1:8" ht="11.25">
      <c r="A5" s="472"/>
      <c r="B5" s="472"/>
      <c r="C5" s="473"/>
      <c r="G5" s="561"/>
      <c r="H5" s="473"/>
    </row>
    <row r="6" ht="11.25"/>
    <row r="7" spans="1:8" s="509" customFormat="1" ht="11.25">
      <c r="A7" s="620" t="s">
        <v>463</v>
      </c>
      <c r="B7" s="516" t="s">
        <v>464</v>
      </c>
      <c r="C7" s="475" t="s">
        <v>96</v>
      </c>
      <c r="D7" s="475"/>
      <c r="E7" s="476"/>
      <c r="F7" s="475"/>
      <c r="G7" s="562" t="s">
        <v>465</v>
      </c>
      <c r="H7" s="475" t="s">
        <v>96</v>
      </c>
    </row>
    <row r="8" spans="1:9" ht="24" customHeight="1">
      <c r="A8" s="620"/>
      <c r="B8" s="477"/>
      <c r="C8" s="479"/>
      <c r="D8" s="475" t="s">
        <v>509</v>
      </c>
      <c r="E8" s="476" t="s">
        <v>466</v>
      </c>
      <c r="F8" s="475" t="s">
        <v>510</v>
      </c>
      <c r="G8" s="401"/>
      <c r="H8" s="479"/>
      <c r="I8" s="470"/>
    </row>
    <row r="9" spans="1:9" ht="15.75" customHeight="1">
      <c r="A9" s="511" t="s">
        <v>712</v>
      </c>
      <c r="B9" s="511" t="s">
        <v>701</v>
      </c>
      <c r="C9" s="497">
        <v>183778352.94</v>
      </c>
      <c r="D9" s="481" t="s">
        <v>467</v>
      </c>
      <c r="E9" s="482" t="s">
        <v>158</v>
      </c>
      <c r="F9" s="567"/>
      <c r="G9" s="496" t="s">
        <v>515</v>
      </c>
      <c r="H9" s="512">
        <f>SUM(H10:H28)</f>
        <v>8735277</v>
      </c>
      <c r="I9" s="470"/>
    </row>
    <row r="10" spans="1:9" ht="15.75" customHeight="1">
      <c r="A10" s="477"/>
      <c r="B10" s="477"/>
      <c r="C10" s="479"/>
      <c r="D10" s="484" t="s">
        <v>467</v>
      </c>
      <c r="E10" s="485" t="s">
        <v>158</v>
      </c>
      <c r="F10" s="478" t="s">
        <v>164</v>
      </c>
      <c r="G10" s="401" t="s">
        <v>123</v>
      </c>
      <c r="H10" s="479">
        <v>1700000</v>
      </c>
      <c r="I10" s="470"/>
    </row>
    <row r="11" spans="1:9" ht="15.75" customHeight="1">
      <c r="A11" s="477"/>
      <c r="B11" s="477"/>
      <c r="C11" s="479"/>
      <c r="D11" s="484" t="s">
        <v>467</v>
      </c>
      <c r="E11" s="485" t="s">
        <v>158</v>
      </c>
      <c r="F11" s="478" t="s">
        <v>177</v>
      </c>
      <c r="G11" s="563" t="s">
        <v>178</v>
      </c>
      <c r="H11" s="479">
        <v>141667</v>
      </c>
      <c r="I11" s="470"/>
    </row>
    <row r="12" spans="1:9" ht="15.75" customHeight="1">
      <c r="A12" s="477"/>
      <c r="B12" s="477"/>
      <c r="C12" s="479"/>
      <c r="D12" s="484" t="s">
        <v>467</v>
      </c>
      <c r="E12" s="485" t="s">
        <v>158</v>
      </c>
      <c r="F12" s="478" t="s">
        <v>184</v>
      </c>
      <c r="G12" s="401" t="s">
        <v>650</v>
      </c>
      <c r="H12" s="479">
        <v>157250</v>
      </c>
      <c r="I12" s="470"/>
    </row>
    <row r="13" spans="1:9" ht="15.75" customHeight="1">
      <c r="A13" s="477"/>
      <c r="B13" s="477"/>
      <c r="C13" s="479"/>
      <c r="D13" s="484" t="s">
        <v>467</v>
      </c>
      <c r="E13" s="485" t="s">
        <v>158</v>
      </c>
      <c r="F13" s="478" t="s">
        <v>186</v>
      </c>
      <c r="G13" s="401" t="s">
        <v>651</v>
      </c>
      <c r="H13" s="479">
        <v>8500</v>
      </c>
      <c r="I13" s="470"/>
    </row>
    <row r="14" spans="1:9" ht="15.75" customHeight="1">
      <c r="A14" s="477"/>
      <c r="B14" s="477"/>
      <c r="C14" s="479"/>
      <c r="D14" s="484" t="s">
        <v>467</v>
      </c>
      <c r="E14" s="485" t="s">
        <v>158</v>
      </c>
      <c r="F14" s="478" t="s">
        <v>192</v>
      </c>
      <c r="G14" s="563" t="s">
        <v>652</v>
      </c>
      <c r="H14" s="479">
        <v>86360</v>
      </c>
      <c r="I14" s="470"/>
    </row>
    <row r="15" spans="1:9" ht="15.75" customHeight="1">
      <c r="A15" s="477"/>
      <c r="B15" s="477"/>
      <c r="C15" s="479"/>
      <c r="D15" s="484" t="s">
        <v>467</v>
      </c>
      <c r="E15" s="485" t="s">
        <v>158</v>
      </c>
      <c r="F15" s="478" t="s">
        <v>194</v>
      </c>
      <c r="G15" s="401" t="s">
        <v>653</v>
      </c>
      <c r="H15" s="479">
        <v>25500</v>
      </c>
      <c r="I15" s="470"/>
    </row>
    <row r="16" spans="1:9" ht="15.75" customHeight="1">
      <c r="A16" s="477"/>
      <c r="B16" s="477"/>
      <c r="C16" s="479"/>
      <c r="D16" s="484" t="s">
        <v>467</v>
      </c>
      <c r="E16" s="485" t="s">
        <v>158</v>
      </c>
      <c r="F16" s="478" t="s">
        <v>196</v>
      </c>
      <c r="G16" s="401" t="s">
        <v>654</v>
      </c>
      <c r="H16" s="479">
        <v>51000</v>
      </c>
      <c r="I16" s="470"/>
    </row>
    <row r="17" spans="1:9" ht="15.75" customHeight="1">
      <c r="A17" s="477"/>
      <c r="B17" s="477"/>
      <c r="C17" s="479"/>
      <c r="D17" s="484" t="s">
        <v>467</v>
      </c>
      <c r="E17" s="485" t="s">
        <v>158</v>
      </c>
      <c r="F17" s="478" t="s">
        <v>232</v>
      </c>
      <c r="G17" s="480" t="s">
        <v>647</v>
      </c>
      <c r="H17" s="479">
        <v>65000</v>
      </c>
      <c r="I17" s="470"/>
    </row>
    <row r="18" spans="1:9" ht="15.75" customHeight="1">
      <c r="A18" s="477"/>
      <c r="B18" s="477"/>
      <c r="C18" s="477"/>
      <c r="D18" s="484" t="s">
        <v>467</v>
      </c>
      <c r="E18" s="485" t="s">
        <v>158</v>
      </c>
      <c r="F18" s="478" t="s">
        <v>242</v>
      </c>
      <c r="G18" s="480" t="s">
        <v>243</v>
      </c>
      <c r="H18" s="479">
        <v>3000000</v>
      </c>
      <c r="I18" s="470"/>
    </row>
    <row r="19" spans="1:9" ht="15.75" customHeight="1">
      <c r="A19" s="477"/>
      <c r="B19" s="477"/>
      <c r="C19" s="477"/>
      <c r="D19" s="484" t="s">
        <v>467</v>
      </c>
      <c r="E19" s="485" t="s">
        <v>158</v>
      </c>
      <c r="F19" s="478" t="s">
        <v>246</v>
      </c>
      <c r="G19" s="480" t="s">
        <v>247</v>
      </c>
      <c r="H19" s="479">
        <v>100000</v>
      </c>
      <c r="I19" s="470"/>
    </row>
    <row r="20" spans="1:9" ht="15.75" customHeight="1">
      <c r="A20" s="477"/>
      <c r="B20" s="477"/>
      <c r="C20" s="477"/>
      <c r="D20" s="484" t="s">
        <v>467</v>
      </c>
      <c r="E20" s="485" t="s">
        <v>158</v>
      </c>
      <c r="F20" s="478" t="s">
        <v>248</v>
      </c>
      <c r="G20" s="480" t="s">
        <v>249</v>
      </c>
      <c r="H20" s="479">
        <v>100000</v>
      </c>
      <c r="I20" s="470"/>
    </row>
    <row r="21" spans="1:9" ht="15.75" customHeight="1">
      <c r="A21" s="477"/>
      <c r="B21" s="477"/>
      <c r="C21" s="477"/>
      <c r="D21" s="484" t="s">
        <v>467</v>
      </c>
      <c r="E21" s="485" t="s">
        <v>158</v>
      </c>
      <c r="F21" s="478" t="s">
        <v>252</v>
      </c>
      <c r="G21" s="401" t="s">
        <v>644</v>
      </c>
      <c r="H21" s="479">
        <v>300000</v>
      </c>
      <c r="I21" s="470"/>
    </row>
    <row r="22" spans="1:9" ht="15.75" customHeight="1">
      <c r="A22" s="477"/>
      <c r="B22" s="477"/>
      <c r="C22" s="477"/>
      <c r="D22" s="484" t="s">
        <v>467</v>
      </c>
      <c r="E22" s="485" t="s">
        <v>158</v>
      </c>
      <c r="F22" s="478" t="s">
        <v>254</v>
      </c>
      <c r="G22" s="401" t="s">
        <v>645</v>
      </c>
      <c r="H22" s="479">
        <v>1000000</v>
      </c>
      <c r="I22" s="470"/>
    </row>
    <row r="23" spans="1:9" ht="15.75" customHeight="1">
      <c r="A23" s="477"/>
      <c r="B23" s="477"/>
      <c r="C23" s="477"/>
      <c r="D23" s="484" t="s">
        <v>467</v>
      </c>
      <c r="E23" s="485" t="s">
        <v>158</v>
      </c>
      <c r="F23" s="517" t="s">
        <v>266</v>
      </c>
      <c r="G23" s="518" t="s">
        <v>79</v>
      </c>
      <c r="H23" s="479">
        <v>1000000</v>
      </c>
      <c r="I23" s="470"/>
    </row>
    <row r="24" spans="1:9" ht="15.75" customHeight="1">
      <c r="A24" s="477"/>
      <c r="B24" s="477"/>
      <c r="C24" s="477"/>
      <c r="D24" s="484" t="s">
        <v>467</v>
      </c>
      <c r="E24" s="485" t="s">
        <v>158</v>
      </c>
      <c r="F24" s="478" t="s">
        <v>311</v>
      </c>
      <c r="G24" s="401" t="s">
        <v>312</v>
      </c>
      <c r="H24" s="479">
        <v>50000</v>
      </c>
      <c r="I24" s="470"/>
    </row>
    <row r="25" spans="1:9" ht="19.5" customHeight="1">
      <c r="A25" s="477"/>
      <c r="B25" s="477"/>
      <c r="C25" s="477"/>
      <c r="D25" s="484" t="s">
        <v>467</v>
      </c>
      <c r="E25" s="485" t="s">
        <v>158</v>
      </c>
      <c r="F25" s="478" t="s">
        <v>315</v>
      </c>
      <c r="G25" s="480" t="s">
        <v>316</v>
      </c>
      <c r="H25" s="479">
        <v>320000</v>
      </c>
      <c r="I25" s="470"/>
    </row>
    <row r="26" spans="1:9" ht="15.75" customHeight="1">
      <c r="A26" s="477"/>
      <c r="B26" s="477"/>
      <c r="C26" s="477"/>
      <c r="D26" s="484" t="s">
        <v>467</v>
      </c>
      <c r="E26" s="485" t="s">
        <v>158</v>
      </c>
      <c r="F26" s="478" t="s">
        <v>322</v>
      </c>
      <c r="G26" s="401" t="s">
        <v>641</v>
      </c>
      <c r="H26" s="479">
        <v>120000</v>
      </c>
      <c r="I26" s="470"/>
    </row>
    <row r="27" spans="1:9" ht="15.75" customHeight="1">
      <c r="A27" s="477"/>
      <c r="B27" s="477"/>
      <c r="C27" s="477"/>
      <c r="D27" s="484" t="s">
        <v>467</v>
      </c>
      <c r="E27" s="485" t="s">
        <v>158</v>
      </c>
      <c r="F27" s="478" t="s">
        <v>326</v>
      </c>
      <c r="G27" s="401" t="s">
        <v>298</v>
      </c>
      <c r="H27" s="479">
        <v>210000</v>
      </c>
      <c r="I27" s="470"/>
    </row>
    <row r="28" spans="1:9" ht="15.75" customHeight="1">
      <c r="A28" s="477"/>
      <c r="B28" s="477"/>
      <c r="C28" s="477"/>
      <c r="D28" s="484" t="s">
        <v>467</v>
      </c>
      <c r="E28" s="485" t="s">
        <v>158</v>
      </c>
      <c r="F28" s="478" t="s">
        <v>333</v>
      </c>
      <c r="G28" s="401" t="s">
        <v>646</v>
      </c>
      <c r="H28" s="479">
        <v>300000</v>
      </c>
      <c r="I28" s="470"/>
    </row>
    <row r="29" spans="1:9" ht="15.75" customHeight="1">
      <c r="A29" s="477"/>
      <c r="B29" s="511"/>
      <c r="C29" s="497"/>
      <c r="D29" s="481" t="s">
        <v>467</v>
      </c>
      <c r="E29" s="482" t="s">
        <v>471</v>
      </c>
      <c r="F29" s="481"/>
      <c r="G29" s="483" t="s">
        <v>516</v>
      </c>
      <c r="H29" s="512">
        <f>+H30+H31+H32</f>
        <v>2900000</v>
      </c>
      <c r="I29" s="470"/>
    </row>
    <row r="30" spans="1:9" ht="15.75" customHeight="1">
      <c r="A30" s="477"/>
      <c r="B30" s="477"/>
      <c r="C30" s="477"/>
      <c r="D30" s="484" t="s">
        <v>467</v>
      </c>
      <c r="E30" s="485" t="s">
        <v>471</v>
      </c>
      <c r="F30" s="484" t="s">
        <v>242</v>
      </c>
      <c r="G30" s="486" t="s">
        <v>243</v>
      </c>
      <c r="H30" s="479">
        <v>2500000</v>
      </c>
      <c r="I30" s="470"/>
    </row>
    <row r="31" spans="1:9" ht="15.75" customHeight="1">
      <c r="A31" s="477"/>
      <c r="B31" s="477"/>
      <c r="C31" s="477"/>
      <c r="D31" s="484" t="s">
        <v>467</v>
      </c>
      <c r="E31" s="485" t="s">
        <v>471</v>
      </c>
      <c r="F31" s="484" t="s">
        <v>252</v>
      </c>
      <c r="G31" s="486" t="s">
        <v>644</v>
      </c>
      <c r="H31" s="479">
        <v>200000</v>
      </c>
      <c r="I31" s="470"/>
    </row>
    <row r="32" spans="1:9" ht="15.75" customHeight="1">
      <c r="A32" s="477"/>
      <c r="B32" s="477"/>
      <c r="C32" s="477"/>
      <c r="D32" s="484" t="s">
        <v>467</v>
      </c>
      <c r="E32" s="485" t="s">
        <v>471</v>
      </c>
      <c r="F32" s="478" t="s">
        <v>254</v>
      </c>
      <c r="G32" s="401" t="s">
        <v>645</v>
      </c>
      <c r="H32" s="479">
        <v>200000</v>
      </c>
      <c r="I32" s="470"/>
    </row>
    <row r="33" spans="1:9" ht="15.75" customHeight="1">
      <c r="A33" s="477"/>
      <c r="B33" s="511"/>
      <c r="C33" s="497"/>
      <c r="D33" s="481" t="s">
        <v>467</v>
      </c>
      <c r="E33" s="482" t="s">
        <v>175</v>
      </c>
      <c r="F33" s="481"/>
      <c r="G33" s="496" t="s">
        <v>607</v>
      </c>
      <c r="H33" s="512">
        <f>SUM(H34:H36)</f>
        <v>4020000</v>
      </c>
      <c r="I33" s="470"/>
    </row>
    <row r="34" spans="1:9" ht="15.75" customHeight="1">
      <c r="A34" s="477"/>
      <c r="B34" s="477"/>
      <c r="C34" s="479"/>
      <c r="D34" s="478" t="s">
        <v>467</v>
      </c>
      <c r="E34" s="487" t="s">
        <v>175</v>
      </c>
      <c r="F34" s="478" t="s">
        <v>456</v>
      </c>
      <c r="G34" s="401" t="s">
        <v>457</v>
      </c>
      <c r="H34" s="479">
        <v>370000</v>
      </c>
      <c r="I34" s="470"/>
    </row>
    <row r="35" spans="1:9" ht="15.75" customHeight="1">
      <c r="A35" s="477"/>
      <c r="B35" s="477"/>
      <c r="C35" s="479"/>
      <c r="D35" s="478" t="s">
        <v>467</v>
      </c>
      <c r="E35" s="487" t="s">
        <v>175</v>
      </c>
      <c r="F35" s="478" t="s">
        <v>349</v>
      </c>
      <c r="G35" s="401" t="s">
        <v>350</v>
      </c>
      <c r="H35" s="479">
        <v>720000</v>
      </c>
      <c r="I35" s="470"/>
    </row>
    <row r="36" spans="1:9" ht="15.75" customHeight="1">
      <c r="A36" s="477"/>
      <c r="B36" s="477"/>
      <c r="C36" s="479"/>
      <c r="D36" s="478" t="s">
        <v>467</v>
      </c>
      <c r="E36" s="487" t="s">
        <v>175</v>
      </c>
      <c r="F36" s="478" t="s">
        <v>351</v>
      </c>
      <c r="G36" s="401" t="s">
        <v>352</v>
      </c>
      <c r="H36" s="479">
        <v>2930000</v>
      </c>
      <c r="I36" s="470"/>
    </row>
    <row r="37" spans="1:9" ht="15.75" customHeight="1">
      <c r="A37" s="477"/>
      <c r="B37" s="477"/>
      <c r="C37" s="479"/>
      <c r="D37" s="481" t="s">
        <v>468</v>
      </c>
      <c r="E37" s="482" t="s">
        <v>90</v>
      </c>
      <c r="F37" s="492"/>
      <c r="G37" s="496" t="s">
        <v>527</v>
      </c>
      <c r="H37" s="493">
        <f>+H38+H39</f>
        <v>250000</v>
      </c>
      <c r="I37" s="470"/>
    </row>
    <row r="38" spans="1:9" ht="15.75" customHeight="1">
      <c r="A38" s="477"/>
      <c r="B38" s="477"/>
      <c r="C38" s="479"/>
      <c r="D38" s="478" t="s">
        <v>468</v>
      </c>
      <c r="E38" s="487" t="s">
        <v>90</v>
      </c>
      <c r="F38" s="490" t="s">
        <v>246</v>
      </c>
      <c r="G38" s="401" t="s">
        <v>247</v>
      </c>
      <c r="H38" s="491">
        <v>200000</v>
      </c>
      <c r="I38" s="470"/>
    </row>
    <row r="39" spans="1:9" ht="15.75" customHeight="1">
      <c r="A39" s="477"/>
      <c r="B39" s="477"/>
      <c r="C39" s="479"/>
      <c r="D39" s="478" t="s">
        <v>468</v>
      </c>
      <c r="E39" s="487" t="s">
        <v>90</v>
      </c>
      <c r="F39" s="490" t="s">
        <v>319</v>
      </c>
      <c r="G39" s="401" t="s">
        <v>565</v>
      </c>
      <c r="H39" s="491">
        <v>50000</v>
      </c>
      <c r="I39" s="470"/>
    </row>
    <row r="40" spans="1:9" ht="15.75" customHeight="1">
      <c r="A40" s="477"/>
      <c r="B40" s="477"/>
      <c r="C40" s="479"/>
      <c r="D40" s="494" t="s">
        <v>468</v>
      </c>
      <c r="E40" s="495" t="s">
        <v>542</v>
      </c>
      <c r="F40" s="494"/>
      <c r="G40" s="483" t="s">
        <v>638</v>
      </c>
      <c r="H40" s="512">
        <f>SUM(H41:H50)</f>
        <v>7687823</v>
      </c>
      <c r="I40" s="470"/>
    </row>
    <row r="41" spans="1:9" ht="15.75" customHeight="1">
      <c r="A41" s="477"/>
      <c r="B41" s="477"/>
      <c r="C41" s="479"/>
      <c r="D41" s="484" t="s">
        <v>468</v>
      </c>
      <c r="E41" s="485" t="s">
        <v>542</v>
      </c>
      <c r="F41" s="484" t="s">
        <v>163</v>
      </c>
      <c r="G41" s="486" t="s">
        <v>124</v>
      </c>
      <c r="H41" s="479">
        <v>5442300</v>
      </c>
      <c r="I41" s="470"/>
    </row>
    <row r="42" spans="1:9" ht="15.75" customHeight="1">
      <c r="A42" s="477"/>
      <c r="B42" s="477"/>
      <c r="C42" s="479"/>
      <c r="D42" s="484" t="s">
        <v>468</v>
      </c>
      <c r="E42" s="485" t="s">
        <v>542</v>
      </c>
      <c r="F42" s="478" t="s">
        <v>177</v>
      </c>
      <c r="G42" s="480" t="s">
        <v>178</v>
      </c>
      <c r="H42" s="479">
        <v>453525</v>
      </c>
      <c r="I42" s="470"/>
    </row>
    <row r="43" spans="1:9" ht="15.75" customHeight="1">
      <c r="A43" s="477"/>
      <c r="B43" s="477"/>
      <c r="C43" s="479"/>
      <c r="D43" s="484" t="s">
        <v>468</v>
      </c>
      <c r="E43" s="485" t="s">
        <v>542</v>
      </c>
      <c r="F43" s="484" t="s">
        <v>184</v>
      </c>
      <c r="G43" s="486" t="s">
        <v>185</v>
      </c>
      <c r="H43" s="479">
        <v>503413</v>
      </c>
      <c r="I43" s="470"/>
    </row>
    <row r="44" spans="1:9" ht="15.75" customHeight="1">
      <c r="A44" s="477"/>
      <c r="B44" s="477"/>
      <c r="C44" s="479"/>
      <c r="D44" s="484" t="s">
        <v>468</v>
      </c>
      <c r="E44" s="485" t="s">
        <v>542</v>
      </c>
      <c r="F44" s="484" t="s">
        <v>186</v>
      </c>
      <c r="G44" s="486" t="s">
        <v>189</v>
      </c>
      <c r="H44" s="479">
        <v>27212</v>
      </c>
      <c r="I44" s="470"/>
    </row>
    <row r="45" spans="1:9" ht="15.75" customHeight="1">
      <c r="A45" s="477"/>
      <c r="B45" s="477"/>
      <c r="C45" s="479"/>
      <c r="D45" s="484" t="s">
        <v>468</v>
      </c>
      <c r="E45" s="485" t="s">
        <v>542</v>
      </c>
      <c r="F45" s="484" t="s">
        <v>192</v>
      </c>
      <c r="G45" s="486" t="s">
        <v>49</v>
      </c>
      <c r="H45" s="479">
        <v>276469</v>
      </c>
      <c r="I45" s="470"/>
    </row>
    <row r="46" spans="1:9" ht="15.75" customHeight="1">
      <c r="A46" s="477"/>
      <c r="B46" s="477"/>
      <c r="C46" s="479"/>
      <c r="D46" s="484" t="s">
        <v>468</v>
      </c>
      <c r="E46" s="485" t="s">
        <v>542</v>
      </c>
      <c r="F46" s="484" t="s">
        <v>194</v>
      </c>
      <c r="G46" s="564" t="s">
        <v>195</v>
      </c>
      <c r="H46" s="479">
        <v>81635</v>
      </c>
      <c r="I46" s="470"/>
    </row>
    <row r="47" spans="1:9" ht="15.75" customHeight="1">
      <c r="A47" s="477"/>
      <c r="B47" s="477"/>
      <c r="C47" s="479"/>
      <c r="D47" s="484" t="s">
        <v>468</v>
      </c>
      <c r="E47" s="485" t="s">
        <v>542</v>
      </c>
      <c r="F47" s="484" t="s">
        <v>196</v>
      </c>
      <c r="G47" s="564" t="s">
        <v>197</v>
      </c>
      <c r="H47" s="479">
        <v>163269</v>
      </c>
      <c r="I47" s="470"/>
    </row>
    <row r="48" spans="1:9" ht="15.75" customHeight="1">
      <c r="A48" s="477"/>
      <c r="B48" s="477"/>
      <c r="C48" s="479"/>
      <c r="D48" s="484" t="s">
        <v>468</v>
      </c>
      <c r="E48" s="485" t="s">
        <v>542</v>
      </c>
      <c r="F48" s="484" t="s">
        <v>334</v>
      </c>
      <c r="G48" s="486" t="s">
        <v>569</v>
      </c>
      <c r="H48" s="479">
        <v>80000</v>
      </c>
      <c r="I48" s="470"/>
    </row>
    <row r="49" spans="1:9" ht="15.75" customHeight="1">
      <c r="A49" s="477"/>
      <c r="B49" s="477"/>
      <c r="C49" s="479"/>
      <c r="D49" s="484" t="s">
        <v>468</v>
      </c>
      <c r="E49" s="485" t="s">
        <v>542</v>
      </c>
      <c r="F49" s="478" t="s">
        <v>336</v>
      </c>
      <c r="G49" s="401" t="s">
        <v>667</v>
      </c>
      <c r="H49" s="479">
        <v>260000</v>
      </c>
      <c r="I49" s="470"/>
    </row>
    <row r="50" spans="1:9" ht="15.75" customHeight="1">
      <c r="A50" s="477"/>
      <c r="B50" s="477"/>
      <c r="C50" s="479"/>
      <c r="D50" s="484" t="s">
        <v>468</v>
      </c>
      <c r="E50" s="485" t="s">
        <v>542</v>
      </c>
      <c r="F50" s="478" t="s">
        <v>349</v>
      </c>
      <c r="G50" s="401" t="s">
        <v>350</v>
      </c>
      <c r="H50" s="479">
        <v>400000</v>
      </c>
      <c r="I50" s="470"/>
    </row>
    <row r="51" spans="1:9" ht="22.5">
      <c r="A51" s="477"/>
      <c r="B51" s="477"/>
      <c r="C51" s="479"/>
      <c r="D51" s="492" t="s">
        <v>469</v>
      </c>
      <c r="E51" s="492">
        <v>1</v>
      </c>
      <c r="F51" s="492" t="s">
        <v>202</v>
      </c>
      <c r="G51" s="496" t="s">
        <v>670</v>
      </c>
      <c r="H51" s="493">
        <f>SUM(H52:H56)</f>
        <v>2661500</v>
      </c>
      <c r="I51" s="470"/>
    </row>
    <row r="52" spans="1:9" ht="15.75" customHeight="1">
      <c r="A52" s="477"/>
      <c r="B52" s="477"/>
      <c r="C52" s="479"/>
      <c r="D52" s="490" t="s">
        <v>469</v>
      </c>
      <c r="E52" s="490">
        <v>1</v>
      </c>
      <c r="F52" s="490" t="s">
        <v>299</v>
      </c>
      <c r="G52" s="401" t="s">
        <v>572</v>
      </c>
      <c r="H52" s="491">
        <v>6500</v>
      </c>
      <c r="I52" s="470"/>
    </row>
    <row r="53" spans="1:9" ht="15.75" customHeight="1">
      <c r="A53" s="477"/>
      <c r="B53" s="477"/>
      <c r="C53" s="479"/>
      <c r="D53" s="490" t="s">
        <v>469</v>
      </c>
      <c r="E53" s="490">
        <v>1</v>
      </c>
      <c r="F53" s="490" t="s">
        <v>300</v>
      </c>
      <c r="G53" s="401" t="s">
        <v>676</v>
      </c>
      <c r="H53" s="491">
        <v>10000</v>
      </c>
      <c r="I53" s="470"/>
    </row>
    <row r="54" spans="1:9" ht="15.75" customHeight="1">
      <c r="A54" s="477"/>
      <c r="B54" s="477"/>
      <c r="C54" s="479"/>
      <c r="D54" s="490" t="s">
        <v>469</v>
      </c>
      <c r="E54" s="490">
        <v>1</v>
      </c>
      <c r="F54" s="490" t="s">
        <v>311</v>
      </c>
      <c r="G54" s="401" t="s">
        <v>312</v>
      </c>
      <c r="H54" s="491">
        <v>245000</v>
      </c>
      <c r="I54" s="470"/>
    </row>
    <row r="55" spans="1:9" ht="15.75" customHeight="1">
      <c r="A55" s="477"/>
      <c r="B55" s="477"/>
      <c r="C55" s="479"/>
      <c r="D55" s="490" t="s">
        <v>469</v>
      </c>
      <c r="E55" s="490">
        <v>1</v>
      </c>
      <c r="F55" s="490" t="s">
        <v>451</v>
      </c>
      <c r="G55" s="401" t="s">
        <v>453</v>
      </c>
      <c r="H55" s="491">
        <v>2200000</v>
      </c>
      <c r="I55" s="470"/>
    </row>
    <row r="56" spans="1:9" ht="15.75" customHeight="1">
      <c r="A56" s="477"/>
      <c r="B56" s="477"/>
      <c r="C56" s="479"/>
      <c r="D56" s="490" t="s">
        <v>469</v>
      </c>
      <c r="E56" s="490">
        <v>1</v>
      </c>
      <c r="F56" s="490" t="s">
        <v>315</v>
      </c>
      <c r="G56" s="401" t="s">
        <v>316</v>
      </c>
      <c r="H56" s="491">
        <v>200000</v>
      </c>
      <c r="I56" s="470"/>
    </row>
    <row r="57" spans="1:9" ht="22.5">
      <c r="A57" s="477"/>
      <c r="B57" s="477"/>
      <c r="C57" s="479"/>
      <c r="D57" s="492" t="s">
        <v>469</v>
      </c>
      <c r="E57" s="492">
        <v>1</v>
      </c>
      <c r="F57" s="492" t="s">
        <v>292</v>
      </c>
      <c r="G57" s="496" t="s">
        <v>672</v>
      </c>
      <c r="H57" s="493">
        <f>SUM(H58:H64)</f>
        <v>4712600</v>
      </c>
      <c r="I57" s="470"/>
    </row>
    <row r="58" spans="1:9" ht="15.75" customHeight="1">
      <c r="A58" s="477"/>
      <c r="B58" s="477"/>
      <c r="C58" s="479"/>
      <c r="D58" s="490" t="s">
        <v>469</v>
      </c>
      <c r="E58" s="490">
        <v>1</v>
      </c>
      <c r="F58" s="490" t="s">
        <v>299</v>
      </c>
      <c r="G58" s="401" t="s">
        <v>572</v>
      </c>
      <c r="H58" s="491">
        <v>195000</v>
      </c>
      <c r="I58" s="470"/>
    </row>
    <row r="59" spans="1:9" ht="15.75" customHeight="1">
      <c r="A59" s="477"/>
      <c r="B59" s="477"/>
      <c r="C59" s="479"/>
      <c r="D59" s="490" t="s">
        <v>469</v>
      </c>
      <c r="E59" s="490">
        <v>1</v>
      </c>
      <c r="F59" s="490" t="s">
        <v>311</v>
      </c>
      <c r="G59" s="401" t="s">
        <v>312</v>
      </c>
      <c r="H59" s="491">
        <v>2380000</v>
      </c>
      <c r="I59" s="470"/>
    </row>
    <row r="60" spans="1:9" ht="15.75" customHeight="1">
      <c r="A60" s="477"/>
      <c r="B60" s="477"/>
      <c r="C60" s="479"/>
      <c r="D60" s="490" t="s">
        <v>469</v>
      </c>
      <c r="E60" s="490">
        <v>1</v>
      </c>
      <c r="F60" s="490" t="s">
        <v>451</v>
      </c>
      <c r="G60" s="401" t="s">
        <v>453</v>
      </c>
      <c r="H60" s="491">
        <v>1430000</v>
      </c>
      <c r="I60" s="470"/>
    </row>
    <row r="61" spans="1:9" ht="15.75" customHeight="1">
      <c r="A61" s="477"/>
      <c r="B61" s="477"/>
      <c r="C61" s="479"/>
      <c r="D61" s="490" t="s">
        <v>469</v>
      </c>
      <c r="E61" s="490">
        <v>1</v>
      </c>
      <c r="F61" s="490" t="s">
        <v>313</v>
      </c>
      <c r="G61" s="401" t="s">
        <v>675</v>
      </c>
      <c r="H61" s="491">
        <v>106000</v>
      </c>
      <c r="I61" s="470"/>
    </row>
    <row r="62" spans="1:9" ht="15.75" customHeight="1">
      <c r="A62" s="477"/>
      <c r="B62" s="477"/>
      <c r="C62" s="479"/>
      <c r="D62" s="490" t="s">
        <v>469</v>
      </c>
      <c r="E62" s="490">
        <v>1</v>
      </c>
      <c r="F62" s="490" t="s">
        <v>319</v>
      </c>
      <c r="G62" s="401" t="s">
        <v>321</v>
      </c>
      <c r="H62" s="491">
        <v>595000</v>
      </c>
      <c r="I62" s="470"/>
    </row>
    <row r="63" spans="1:9" ht="15.75" customHeight="1">
      <c r="A63" s="477"/>
      <c r="B63" s="477"/>
      <c r="C63" s="479"/>
      <c r="D63" s="490" t="s">
        <v>469</v>
      </c>
      <c r="E63" s="490">
        <v>1</v>
      </c>
      <c r="F63" s="490" t="s">
        <v>326</v>
      </c>
      <c r="G63" s="401" t="s">
        <v>327</v>
      </c>
      <c r="H63" s="491">
        <v>5000</v>
      </c>
      <c r="I63" s="470"/>
    </row>
    <row r="64" spans="1:9" ht="15.75" customHeight="1">
      <c r="A64" s="477"/>
      <c r="B64" s="477"/>
      <c r="C64" s="479"/>
      <c r="D64" s="490" t="s">
        <v>469</v>
      </c>
      <c r="E64" s="490">
        <v>1</v>
      </c>
      <c r="F64" s="490" t="s">
        <v>334</v>
      </c>
      <c r="G64" s="401" t="s">
        <v>569</v>
      </c>
      <c r="H64" s="491">
        <v>1600</v>
      </c>
      <c r="I64" s="470"/>
    </row>
    <row r="65" spans="1:9" ht="22.5">
      <c r="A65" s="477"/>
      <c r="B65" s="477"/>
      <c r="C65" s="479"/>
      <c r="D65" s="492" t="s">
        <v>469</v>
      </c>
      <c r="E65" s="492">
        <v>1</v>
      </c>
      <c r="F65" s="492" t="s">
        <v>448</v>
      </c>
      <c r="G65" s="496" t="s">
        <v>673</v>
      </c>
      <c r="H65" s="493">
        <f>SUM(H66:H71)</f>
        <v>1980000</v>
      </c>
      <c r="I65" s="470"/>
    </row>
    <row r="66" spans="1:9" ht="15.75" customHeight="1">
      <c r="A66" s="477"/>
      <c r="B66" s="477"/>
      <c r="C66" s="479"/>
      <c r="D66" s="490" t="s">
        <v>469</v>
      </c>
      <c r="E66" s="490">
        <v>1</v>
      </c>
      <c r="F66" s="490" t="s">
        <v>299</v>
      </c>
      <c r="G66" s="401" t="s">
        <v>572</v>
      </c>
      <c r="H66" s="491">
        <v>55000</v>
      </c>
      <c r="I66" s="470"/>
    </row>
    <row r="67" spans="1:9" ht="15.75" customHeight="1">
      <c r="A67" s="477"/>
      <c r="B67" s="477"/>
      <c r="C67" s="479"/>
      <c r="D67" s="490" t="s">
        <v>469</v>
      </c>
      <c r="E67" s="490">
        <v>1</v>
      </c>
      <c r="F67" s="490" t="s">
        <v>311</v>
      </c>
      <c r="G67" s="401" t="s">
        <v>312</v>
      </c>
      <c r="H67" s="491">
        <v>230000</v>
      </c>
      <c r="I67" s="470"/>
    </row>
    <row r="68" spans="1:9" ht="15.75" customHeight="1">
      <c r="A68" s="477"/>
      <c r="B68" s="477"/>
      <c r="C68" s="479"/>
      <c r="D68" s="490" t="s">
        <v>469</v>
      </c>
      <c r="E68" s="490">
        <v>1</v>
      </c>
      <c r="F68" s="490" t="s">
        <v>451</v>
      </c>
      <c r="G68" s="401" t="s">
        <v>453</v>
      </c>
      <c r="H68" s="491">
        <v>1200000</v>
      </c>
      <c r="I68" s="470"/>
    </row>
    <row r="69" spans="1:9" ht="15.75" customHeight="1">
      <c r="A69" s="477"/>
      <c r="B69" s="477"/>
      <c r="C69" s="479"/>
      <c r="D69" s="490" t="s">
        <v>469</v>
      </c>
      <c r="E69" s="490">
        <v>1</v>
      </c>
      <c r="F69" s="490" t="s">
        <v>313</v>
      </c>
      <c r="G69" s="401" t="s">
        <v>675</v>
      </c>
      <c r="H69" s="491">
        <v>155000</v>
      </c>
      <c r="I69" s="470"/>
    </row>
    <row r="70" spans="1:9" ht="15.75" customHeight="1">
      <c r="A70" s="477"/>
      <c r="B70" s="477"/>
      <c r="C70" s="479"/>
      <c r="D70" s="490" t="s">
        <v>469</v>
      </c>
      <c r="E70" s="490">
        <v>1</v>
      </c>
      <c r="F70" s="490" t="s">
        <v>319</v>
      </c>
      <c r="G70" s="401" t="s">
        <v>321</v>
      </c>
      <c r="H70" s="491">
        <v>110000</v>
      </c>
      <c r="I70" s="470"/>
    </row>
    <row r="71" spans="1:9" ht="15.75" customHeight="1">
      <c r="A71" s="477"/>
      <c r="B71" s="477"/>
      <c r="C71" s="479"/>
      <c r="D71" s="490" t="s">
        <v>469</v>
      </c>
      <c r="E71" s="490">
        <v>1</v>
      </c>
      <c r="F71" s="490" t="s">
        <v>322</v>
      </c>
      <c r="G71" s="401" t="s">
        <v>641</v>
      </c>
      <c r="H71" s="491">
        <v>230000</v>
      </c>
      <c r="I71" s="470"/>
    </row>
    <row r="72" spans="1:9" ht="15.75" customHeight="1">
      <c r="A72" s="477"/>
      <c r="B72" s="477"/>
      <c r="C72" s="479"/>
      <c r="D72" s="481" t="s">
        <v>469</v>
      </c>
      <c r="E72" s="482" t="s">
        <v>475</v>
      </c>
      <c r="F72" s="481" t="s">
        <v>202</v>
      </c>
      <c r="G72" s="483" t="s">
        <v>669</v>
      </c>
      <c r="H72" s="512">
        <f>+H73</f>
        <v>14500000</v>
      </c>
      <c r="I72" s="470"/>
    </row>
    <row r="73" spans="1:9" ht="15.75" customHeight="1">
      <c r="A73" s="477"/>
      <c r="B73" s="477"/>
      <c r="C73" s="479"/>
      <c r="D73" s="484" t="s">
        <v>469</v>
      </c>
      <c r="E73" s="485" t="s">
        <v>475</v>
      </c>
      <c r="F73" s="484" t="s">
        <v>397</v>
      </c>
      <c r="G73" s="486" t="s">
        <v>657</v>
      </c>
      <c r="H73" s="479">
        <v>14500000</v>
      </c>
      <c r="I73" s="470"/>
    </row>
    <row r="74" spans="1:9" ht="22.5">
      <c r="A74" s="477"/>
      <c r="B74" s="477"/>
      <c r="C74" s="479"/>
      <c r="D74" s="481" t="s">
        <v>469</v>
      </c>
      <c r="E74" s="482" t="s">
        <v>475</v>
      </c>
      <c r="F74" s="481" t="s">
        <v>292</v>
      </c>
      <c r="G74" s="483" t="s">
        <v>671</v>
      </c>
      <c r="H74" s="512">
        <f>SUM(H75:H79)</f>
        <v>320000</v>
      </c>
      <c r="I74" s="470"/>
    </row>
    <row r="75" spans="1:9" ht="15.75" customHeight="1">
      <c r="A75" s="477"/>
      <c r="B75" s="477"/>
      <c r="C75" s="479"/>
      <c r="D75" s="484" t="s">
        <v>469</v>
      </c>
      <c r="E75" s="485" t="s">
        <v>475</v>
      </c>
      <c r="F75" s="484" t="s">
        <v>232</v>
      </c>
      <c r="G75" s="486" t="s">
        <v>233</v>
      </c>
      <c r="H75" s="479">
        <v>100000</v>
      </c>
      <c r="I75" s="470"/>
    </row>
    <row r="76" spans="1:9" ht="15.75" customHeight="1">
      <c r="A76" s="477"/>
      <c r="B76" s="477"/>
      <c r="C76" s="479"/>
      <c r="D76" s="484" t="s">
        <v>469</v>
      </c>
      <c r="E76" s="485" t="s">
        <v>475</v>
      </c>
      <c r="F76" s="484" t="s">
        <v>300</v>
      </c>
      <c r="G76" s="486" t="s">
        <v>676</v>
      </c>
      <c r="H76" s="479">
        <v>10000</v>
      </c>
      <c r="I76" s="470"/>
    </row>
    <row r="77" spans="1:9" ht="15.75" customHeight="1">
      <c r="A77" s="477"/>
      <c r="B77" s="477"/>
      <c r="C77" s="479"/>
      <c r="D77" s="484" t="s">
        <v>469</v>
      </c>
      <c r="E77" s="485" t="s">
        <v>475</v>
      </c>
      <c r="F77" s="484" t="s">
        <v>451</v>
      </c>
      <c r="G77" s="486" t="s">
        <v>453</v>
      </c>
      <c r="H77" s="479">
        <v>170000</v>
      </c>
      <c r="I77" s="470"/>
    </row>
    <row r="78" spans="1:9" ht="15.75" customHeight="1">
      <c r="A78" s="477"/>
      <c r="B78" s="477"/>
      <c r="C78" s="479"/>
      <c r="D78" s="484" t="s">
        <v>469</v>
      </c>
      <c r="E78" s="485" t="s">
        <v>475</v>
      </c>
      <c r="F78" s="484" t="s">
        <v>322</v>
      </c>
      <c r="G78" s="486" t="s">
        <v>641</v>
      </c>
      <c r="H78" s="479">
        <v>10000</v>
      </c>
      <c r="I78" s="470"/>
    </row>
    <row r="79" spans="1:9" ht="15.75" customHeight="1">
      <c r="A79" s="477"/>
      <c r="B79" s="477"/>
      <c r="C79" s="479"/>
      <c r="D79" s="484" t="s">
        <v>469</v>
      </c>
      <c r="E79" s="485" t="s">
        <v>475</v>
      </c>
      <c r="F79" s="484" t="s">
        <v>326</v>
      </c>
      <c r="G79" s="486" t="s">
        <v>327</v>
      </c>
      <c r="H79" s="479">
        <v>30000</v>
      </c>
      <c r="I79" s="470"/>
    </row>
    <row r="80" spans="1:9" ht="15.75" customHeight="1">
      <c r="A80" s="477"/>
      <c r="B80" s="477"/>
      <c r="C80" s="479"/>
      <c r="D80" s="481" t="s">
        <v>469</v>
      </c>
      <c r="E80" s="482" t="s">
        <v>475</v>
      </c>
      <c r="F80" s="481" t="s">
        <v>448</v>
      </c>
      <c r="G80" s="483" t="s">
        <v>674</v>
      </c>
      <c r="H80" s="512">
        <f>SUM(H81:H84)</f>
        <v>500000</v>
      </c>
      <c r="I80" s="470"/>
    </row>
    <row r="81" spans="1:9" ht="15.75" customHeight="1">
      <c r="A81" s="477"/>
      <c r="B81" s="477"/>
      <c r="C81" s="479"/>
      <c r="D81" s="484" t="s">
        <v>469</v>
      </c>
      <c r="E81" s="485" t="s">
        <v>475</v>
      </c>
      <c r="F81" s="484" t="s">
        <v>299</v>
      </c>
      <c r="G81" s="486" t="s">
        <v>572</v>
      </c>
      <c r="H81" s="479">
        <v>230000</v>
      </c>
      <c r="I81" s="470"/>
    </row>
    <row r="82" spans="1:9" ht="15.75" customHeight="1">
      <c r="A82" s="477"/>
      <c r="B82" s="477"/>
      <c r="C82" s="479"/>
      <c r="D82" s="484" t="s">
        <v>469</v>
      </c>
      <c r="E82" s="485" t="s">
        <v>475</v>
      </c>
      <c r="F82" s="484" t="s">
        <v>326</v>
      </c>
      <c r="G82" s="486" t="s">
        <v>327</v>
      </c>
      <c r="H82" s="479">
        <v>10000</v>
      </c>
      <c r="I82" s="470"/>
    </row>
    <row r="83" spans="1:9" ht="15.75" customHeight="1">
      <c r="A83" s="477"/>
      <c r="B83" s="477"/>
      <c r="C83" s="479"/>
      <c r="D83" s="484" t="s">
        <v>469</v>
      </c>
      <c r="E83" s="485" t="s">
        <v>475</v>
      </c>
      <c r="F83" s="484" t="s">
        <v>332</v>
      </c>
      <c r="G83" s="486" t="s">
        <v>686</v>
      </c>
      <c r="H83" s="479">
        <v>10000</v>
      </c>
      <c r="I83" s="470"/>
    </row>
    <row r="84" spans="1:9" ht="15.75" customHeight="1">
      <c r="A84" s="477"/>
      <c r="B84" s="477"/>
      <c r="C84" s="479"/>
      <c r="D84" s="484" t="s">
        <v>469</v>
      </c>
      <c r="E84" s="485" t="s">
        <v>475</v>
      </c>
      <c r="F84" s="484" t="s">
        <v>334</v>
      </c>
      <c r="G84" s="486" t="s">
        <v>569</v>
      </c>
      <c r="H84" s="479">
        <v>250000</v>
      </c>
      <c r="I84" s="470"/>
    </row>
    <row r="85" spans="1:9" ht="15.75" customHeight="1">
      <c r="A85" s="477"/>
      <c r="B85" s="477"/>
      <c r="C85" s="479"/>
      <c r="D85" s="481" t="s">
        <v>469</v>
      </c>
      <c r="E85" s="482" t="s">
        <v>471</v>
      </c>
      <c r="F85" s="481">
        <v>1</v>
      </c>
      <c r="G85" s="496" t="s">
        <v>568</v>
      </c>
      <c r="H85" s="512">
        <f>+H86</f>
        <v>135511152.94</v>
      </c>
      <c r="I85" s="470"/>
    </row>
    <row r="86" spans="1:9" ht="15.75" customHeight="1">
      <c r="A86" s="477"/>
      <c r="B86" s="477"/>
      <c r="C86" s="479"/>
      <c r="D86" s="484" t="s">
        <v>469</v>
      </c>
      <c r="E86" s="485" t="s">
        <v>471</v>
      </c>
      <c r="F86" s="484" t="s">
        <v>274</v>
      </c>
      <c r="G86" s="486" t="s">
        <v>567</v>
      </c>
      <c r="H86" s="479">
        <v>135511152.94</v>
      </c>
      <c r="I86" s="470"/>
    </row>
    <row r="87" spans="1:9" ht="15.75" customHeight="1">
      <c r="A87" s="511" t="s">
        <v>721</v>
      </c>
      <c r="B87" s="511" t="s">
        <v>720</v>
      </c>
      <c r="C87" s="497">
        <f>SUM(C88:C140)</f>
        <v>295753319.63400006</v>
      </c>
      <c r="D87" s="481" t="s">
        <v>467</v>
      </c>
      <c r="E87" s="482" t="s">
        <v>182</v>
      </c>
      <c r="F87" s="481"/>
      <c r="G87" s="568" t="s">
        <v>534</v>
      </c>
      <c r="H87" s="512">
        <f>SUM(H88:H95)</f>
        <v>1817242.7</v>
      </c>
      <c r="I87" s="470"/>
    </row>
    <row r="88" spans="1:9" ht="15.75" customHeight="1">
      <c r="A88" s="477" t="s">
        <v>718</v>
      </c>
      <c r="B88" s="477" t="s">
        <v>592</v>
      </c>
      <c r="C88" s="479">
        <v>63842.42179999966</v>
      </c>
      <c r="D88" s="478" t="s">
        <v>467</v>
      </c>
      <c r="E88" s="487" t="s">
        <v>182</v>
      </c>
      <c r="F88" s="478" t="s">
        <v>693</v>
      </c>
      <c r="G88" s="401" t="s">
        <v>403</v>
      </c>
      <c r="H88" s="479">
        <v>63842.42</v>
      </c>
      <c r="I88" s="470"/>
    </row>
    <row r="89" spans="1:9" ht="15.75" customHeight="1">
      <c r="A89" s="477" t="s">
        <v>713</v>
      </c>
      <c r="B89" s="477" t="s">
        <v>606</v>
      </c>
      <c r="C89" s="479">
        <v>443806.37</v>
      </c>
      <c r="D89" s="478" t="s">
        <v>467</v>
      </c>
      <c r="E89" s="487" t="s">
        <v>182</v>
      </c>
      <c r="F89" s="478" t="s">
        <v>7</v>
      </c>
      <c r="G89" s="401" t="s">
        <v>649</v>
      </c>
      <c r="H89" s="479">
        <v>443806.37</v>
      </c>
      <c r="I89" s="470"/>
    </row>
    <row r="90" spans="1:9" ht="15.75" customHeight="1">
      <c r="A90" s="477" t="s">
        <v>717</v>
      </c>
      <c r="B90" s="477" t="s">
        <v>683</v>
      </c>
      <c r="C90" s="479">
        <v>1052.932</v>
      </c>
      <c r="D90" s="478" t="s">
        <v>467</v>
      </c>
      <c r="E90" s="487" t="s">
        <v>182</v>
      </c>
      <c r="F90" s="478" t="s">
        <v>692</v>
      </c>
      <c r="G90" s="401" t="s">
        <v>681</v>
      </c>
      <c r="H90" s="479">
        <v>1052.93</v>
      </c>
      <c r="I90" s="470"/>
    </row>
    <row r="91" spans="1:9" ht="15.75" customHeight="1">
      <c r="A91" s="477" t="s">
        <v>717</v>
      </c>
      <c r="B91" s="477" t="s">
        <v>684</v>
      </c>
      <c r="C91" s="479">
        <v>394.8495</v>
      </c>
      <c r="D91" s="478" t="s">
        <v>467</v>
      </c>
      <c r="E91" s="487" t="s">
        <v>182</v>
      </c>
      <c r="F91" s="478" t="s">
        <v>692</v>
      </c>
      <c r="G91" s="401" t="s">
        <v>681</v>
      </c>
      <c r="H91" s="479">
        <v>394.85</v>
      </c>
      <c r="I91" s="470"/>
    </row>
    <row r="92" spans="1:9" ht="15.75" customHeight="1">
      <c r="A92" s="477" t="s">
        <v>714</v>
      </c>
      <c r="B92" s="477" t="s">
        <v>591</v>
      </c>
      <c r="C92" s="479">
        <v>639740.3829999939</v>
      </c>
      <c r="D92" s="478" t="s">
        <v>467</v>
      </c>
      <c r="E92" s="487" t="s">
        <v>182</v>
      </c>
      <c r="F92" s="478" t="s">
        <v>693</v>
      </c>
      <c r="G92" s="401" t="s">
        <v>490</v>
      </c>
      <c r="H92" s="479">
        <v>639740.38</v>
      </c>
      <c r="I92" s="470"/>
    </row>
    <row r="93" spans="1:9" ht="15.75" customHeight="1">
      <c r="A93" s="477" t="s">
        <v>719</v>
      </c>
      <c r="B93" s="477" t="s">
        <v>590</v>
      </c>
      <c r="C93" s="479">
        <v>191922.1149000004</v>
      </c>
      <c r="D93" s="478" t="s">
        <v>467</v>
      </c>
      <c r="E93" s="487" t="s">
        <v>182</v>
      </c>
      <c r="F93" s="478" t="s">
        <v>691</v>
      </c>
      <c r="G93" s="401" t="s">
        <v>492</v>
      </c>
      <c r="H93" s="479">
        <v>191922.11</v>
      </c>
      <c r="I93" s="470"/>
    </row>
    <row r="94" spans="1:9" ht="15.75" customHeight="1">
      <c r="A94" s="477" t="s">
        <v>716</v>
      </c>
      <c r="B94" s="477" t="s">
        <v>597</v>
      </c>
      <c r="C94" s="479">
        <v>65271.73</v>
      </c>
      <c r="D94" s="478" t="s">
        <v>467</v>
      </c>
      <c r="E94" s="487" t="s">
        <v>182</v>
      </c>
      <c r="F94" s="478" t="s">
        <v>698</v>
      </c>
      <c r="G94" s="401" t="s">
        <v>493</v>
      </c>
      <c r="H94" s="479">
        <v>65271.73</v>
      </c>
      <c r="I94" s="470"/>
    </row>
    <row r="95" spans="1:9" ht="15.75" customHeight="1">
      <c r="A95" s="477" t="s">
        <v>715</v>
      </c>
      <c r="B95" s="477" t="s">
        <v>598</v>
      </c>
      <c r="C95" s="479">
        <v>411211.91</v>
      </c>
      <c r="D95" s="478" t="s">
        <v>467</v>
      </c>
      <c r="E95" s="487" t="s">
        <v>182</v>
      </c>
      <c r="F95" s="478" t="s">
        <v>700</v>
      </c>
      <c r="G95" s="401" t="s">
        <v>699</v>
      </c>
      <c r="H95" s="479">
        <v>411211.91</v>
      </c>
      <c r="I95" s="470"/>
    </row>
    <row r="96" spans="1:9" ht="15.75" customHeight="1">
      <c r="A96" s="477" t="s">
        <v>706</v>
      </c>
      <c r="B96" s="477" t="s">
        <v>707</v>
      </c>
      <c r="C96" s="479">
        <v>80790905.19</v>
      </c>
      <c r="D96" s="481" t="s">
        <v>468</v>
      </c>
      <c r="E96" s="482" t="s">
        <v>471</v>
      </c>
      <c r="F96" s="481"/>
      <c r="G96" s="496" t="s">
        <v>687</v>
      </c>
      <c r="H96" s="512">
        <f>SUM(H97:H100)</f>
        <v>55588879.63</v>
      </c>
      <c r="I96" s="470"/>
    </row>
    <row r="97" spans="1:9" ht="15.75" customHeight="1">
      <c r="A97" s="477"/>
      <c r="B97" s="477"/>
      <c r="C97" s="479"/>
      <c r="D97" s="478" t="s">
        <v>468</v>
      </c>
      <c r="E97" s="487" t="s">
        <v>471</v>
      </c>
      <c r="F97" s="478" t="s">
        <v>295</v>
      </c>
      <c r="G97" s="401" t="s">
        <v>70</v>
      </c>
      <c r="H97" s="479">
        <v>2000000</v>
      </c>
      <c r="I97" s="470"/>
    </row>
    <row r="98" spans="1:9" ht="15.75" customHeight="1">
      <c r="A98" s="477"/>
      <c r="B98" s="477"/>
      <c r="C98" s="479"/>
      <c r="D98" s="478" t="s">
        <v>468</v>
      </c>
      <c r="E98" s="487" t="s">
        <v>471</v>
      </c>
      <c r="F98" s="478" t="s">
        <v>328</v>
      </c>
      <c r="G98" s="401" t="s">
        <v>329</v>
      </c>
      <c r="H98" s="479">
        <v>3500000</v>
      </c>
      <c r="I98" s="470"/>
    </row>
    <row r="99" spans="1:9" ht="15.75" customHeight="1">
      <c r="A99" s="477"/>
      <c r="B99" s="477"/>
      <c r="C99" s="479"/>
      <c r="D99" s="478" t="s">
        <v>468</v>
      </c>
      <c r="E99" s="487" t="s">
        <v>471</v>
      </c>
      <c r="F99" s="478" t="s">
        <v>454</v>
      </c>
      <c r="G99" s="401" t="s">
        <v>455</v>
      </c>
      <c r="H99" s="479">
        <v>44000000</v>
      </c>
      <c r="I99" s="470"/>
    </row>
    <row r="100" spans="1:9" ht="15.75" customHeight="1">
      <c r="A100" s="477"/>
      <c r="B100" s="477"/>
      <c r="C100" s="479"/>
      <c r="D100" s="478" t="s">
        <v>468</v>
      </c>
      <c r="E100" s="487" t="s">
        <v>471</v>
      </c>
      <c r="F100" s="478" t="s">
        <v>54</v>
      </c>
      <c r="G100" s="401" t="s">
        <v>603</v>
      </c>
      <c r="H100" s="479">
        <v>6088879.63</v>
      </c>
      <c r="I100" s="470"/>
    </row>
    <row r="101" spans="1:9" ht="15.75" customHeight="1">
      <c r="A101" s="477"/>
      <c r="B101" s="477"/>
      <c r="C101" s="479"/>
      <c r="D101" s="481" t="s">
        <v>468</v>
      </c>
      <c r="E101" s="482" t="s">
        <v>511</v>
      </c>
      <c r="F101" s="567"/>
      <c r="G101" s="483" t="s">
        <v>526</v>
      </c>
      <c r="H101" s="569">
        <f>+H102+H103</f>
        <v>25202025.56</v>
      </c>
      <c r="I101" s="470"/>
    </row>
    <row r="102" spans="1:9" ht="15.75" customHeight="1">
      <c r="A102" s="477"/>
      <c r="B102" s="477"/>
      <c r="C102" s="479"/>
      <c r="D102" s="478" t="s">
        <v>468</v>
      </c>
      <c r="E102" s="487" t="s">
        <v>511</v>
      </c>
      <c r="F102" s="490" t="s">
        <v>203</v>
      </c>
      <c r="G102" s="401" t="s">
        <v>204</v>
      </c>
      <c r="H102" s="491">
        <v>23618258.27</v>
      </c>
      <c r="I102" s="470"/>
    </row>
    <row r="103" spans="1:9" ht="15.75" customHeight="1">
      <c r="A103" s="477"/>
      <c r="B103" s="477"/>
      <c r="C103" s="479"/>
      <c r="D103" s="478" t="s">
        <v>468</v>
      </c>
      <c r="E103" s="487" t="s">
        <v>511</v>
      </c>
      <c r="F103" s="490" t="s">
        <v>311</v>
      </c>
      <c r="G103" s="401" t="s">
        <v>312</v>
      </c>
      <c r="H103" s="491">
        <v>1583767.29</v>
      </c>
      <c r="I103" s="470"/>
    </row>
    <row r="104" spans="1:9" ht="15.75" customHeight="1">
      <c r="A104" s="477" t="s">
        <v>708</v>
      </c>
      <c r="B104" s="477" t="s">
        <v>682</v>
      </c>
      <c r="C104" s="479">
        <v>28917732.71</v>
      </c>
      <c r="D104" s="481" t="s">
        <v>468</v>
      </c>
      <c r="E104" s="482" t="s">
        <v>511</v>
      </c>
      <c r="F104" s="567"/>
      <c r="G104" s="483" t="s">
        <v>526</v>
      </c>
      <c r="H104" s="493">
        <f>SUM(H105:H108)</f>
        <v>28917732.71</v>
      </c>
      <c r="I104" s="470"/>
    </row>
    <row r="105" spans="1:9" ht="15.75" customHeight="1">
      <c r="A105" s="477"/>
      <c r="B105" s="477"/>
      <c r="C105" s="479"/>
      <c r="D105" s="478" t="s">
        <v>468</v>
      </c>
      <c r="E105" s="487" t="s">
        <v>511</v>
      </c>
      <c r="F105" s="490" t="s">
        <v>311</v>
      </c>
      <c r="G105" s="401" t="s">
        <v>312</v>
      </c>
      <c r="H105" s="491">
        <v>2133232.71</v>
      </c>
      <c r="I105" s="470"/>
    </row>
    <row r="106" spans="1:9" ht="15.75" customHeight="1">
      <c r="A106" s="477"/>
      <c r="B106" s="477"/>
      <c r="C106" s="479"/>
      <c r="D106" s="478" t="s">
        <v>468</v>
      </c>
      <c r="E106" s="487" t="s">
        <v>511</v>
      </c>
      <c r="F106" s="490" t="s">
        <v>451</v>
      </c>
      <c r="G106" s="401" t="s">
        <v>453</v>
      </c>
      <c r="H106" s="491">
        <v>2233000</v>
      </c>
      <c r="I106" s="470"/>
    </row>
    <row r="107" spans="1:9" ht="15.75" customHeight="1">
      <c r="A107" s="477"/>
      <c r="B107" s="477"/>
      <c r="C107" s="479"/>
      <c r="D107" s="478" t="s">
        <v>468</v>
      </c>
      <c r="E107" s="487" t="s">
        <v>511</v>
      </c>
      <c r="F107" s="490" t="s">
        <v>322</v>
      </c>
      <c r="G107" s="401" t="s">
        <v>641</v>
      </c>
      <c r="H107" s="491">
        <v>150000</v>
      </c>
      <c r="I107" s="470"/>
    </row>
    <row r="108" spans="1:9" ht="15.75" customHeight="1">
      <c r="A108" s="477"/>
      <c r="B108" s="477"/>
      <c r="C108" s="479"/>
      <c r="D108" s="478" t="s">
        <v>468</v>
      </c>
      <c r="E108" s="487" t="s">
        <v>511</v>
      </c>
      <c r="F108" s="490" t="s">
        <v>397</v>
      </c>
      <c r="G108" s="401" t="s">
        <v>657</v>
      </c>
      <c r="H108" s="491">
        <v>24401500</v>
      </c>
      <c r="I108" s="470"/>
    </row>
    <row r="109" spans="1:9" ht="15.75" customHeight="1">
      <c r="A109" s="477" t="s">
        <v>710</v>
      </c>
      <c r="B109" s="477" t="s">
        <v>601</v>
      </c>
      <c r="C109" s="479">
        <v>41939412.23</v>
      </c>
      <c r="D109" s="481" t="s">
        <v>468</v>
      </c>
      <c r="E109" s="482" t="s">
        <v>470</v>
      </c>
      <c r="F109" s="481"/>
      <c r="G109" s="568" t="s">
        <v>600</v>
      </c>
      <c r="H109" s="512">
        <f>SUM(H110:H130)</f>
        <v>41939412.230000004</v>
      </c>
      <c r="I109" s="470"/>
    </row>
    <row r="110" spans="1:9" ht="15.75" customHeight="1">
      <c r="A110" s="477"/>
      <c r="B110" s="477"/>
      <c r="C110" s="479"/>
      <c r="D110" s="478" t="s">
        <v>468</v>
      </c>
      <c r="E110" s="487" t="s">
        <v>470</v>
      </c>
      <c r="F110" s="478" t="s">
        <v>223</v>
      </c>
      <c r="G110" s="401" t="s">
        <v>224</v>
      </c>
      <c r="H110" s="479">
        <v>500000</v>
      </c>
      <c r="I110" s="470"/>
    </row>
    <row r="111" spans="1:9" ht="15.75" customHeight="1">
      <c r="A111" s="477"/>
      <c r="B111" s="477"/>
      <c r="C111" s="479"/>
      <c r="D111" s="478" t="s">
        <v>468</v>
      </c>
      <c r="E111" s="487" t="s">
        <v>470</v>
      </c>
      <c r="F111" s="478" t="s">
        <v>246</v>
      </c>
      <c r="G111" s="401" t="s">
        <v>247</v>
      </c>
      <c r="H111" s="479">
        <v>250000</v>
      </c>
      <c r="I111" s="470"/>
    </row>
    <row r="112" spans="1:9" ht="15.75" customHeight="1">
      <c r="A112" s="477"/>
      <c r="B112" s="477"/>
      <c r="C112" s="479"/>
      <c r="D112" s="478" t="s">
        <v>468</v>
      </c>
      <c r="E112" s="487" t="s">
        <v>470</v>
      </c>
      <c r="F112" s="478" t="s">
        <v>252</v>
      </c>
      <c r="G112" s="401" t="s">
        <v>660</v>
      </c>
      <c r="H112" s="479">
        <v>4000000</v>
      </c>
      <c r="I112" s="470"/>
    </row>
    <row r="113" spans="1:9" ht="15.75" customHeight="1">
      <c r="A113" s="477"/>
      <c r="B113" s="477"/>
      <c r="C113" s="479"/>
      <c r="D113" s="478" t="s">
        <v>468</v>
      </c>
      <c r="E113" s="487" t="s">
        <v>470</v>
      </c>
      <c r="F113" s="478" t="s">
        <v>254</v>
      </c>
      <c r="G113" s="401" t="s">
        <v>255</v>
      </c>
      <c r="H113" s="479">
        <v>3000000</v>
      </c>
      <c r="I113" s="470"/>
    </row>
    <row r="114" spans="1:9" ht="15.75" customHeight="1">
      <c r="A114" s="477"/>
      <c r="B114" s="477"/>
      <c r="C114" s="479"/>
      <c r="D114" s="478" t="s">
        <v>468</v>
      </c>
      <c r="E114" s="487" t="s">
        <v>470</v>
      </c>
      <c r="F114" s="478" t="s">
        <v>299</v>
      </c>
      <c r="G114" s="401" t="s">
        <v>572</v>
      </c>
      <c r="H114" s="479">
        <v>400000</v>
      </c>
      <c r="I114" s="470"/>
    </row>
    <row r="115" spans="1:9" ht="15.75" customHeight="1">
      <c r="A115" s="477"/>
      <c r="B115" s="477"/>
      <c r="C115" s="479"/>
      <c r="D115" s="478" t="s">
        <v>468</v>
      </c>
      <c r="E115" s="487" t="s">
        <v>470</v>
      </c>
      <c r="F115" s="478" t="s">
        <v>311</v>
      </c>
      <c r="G115" s="401" t="s">
        <v>312</v>
      </c>
      <c r="H115" s="479">
        <v>300000</v>
      </c>
      <c r="I115" s="470"/>
    </row>
    <row r="116" spans="1:9" ht="15.75" customHeight="1">
      <c r="A116" s="477"/>
      <c r="B116" s="477"/>
      <c r="C116" s="479"/>
      <c r="D116" s="478" t="s">
        <v>468</v>
      </c>
      <c r="E116" s="487" t="s">
        <v>470</v>
      </c>
      <c r="F116" s="478" t="s">
        <v>315</v>
      </c>
      <c r="G116" s="401" t="s">
        <v>86</v>
      </c>
      <c r="H116" s="479">
        <v>2500000</v>
      </c>
      <c r="I116" s="470"/>
    </row>
    <row r="117" spans="1:9" ht="15.75" customHeight="1">
      <c r="A117" s="477"/>
      <c r="B117" s="477"/>
      <c r="C117" s="479"/>
      <c r="D117" s="478" t="s">
        <v>468</v>
      </c>
      <c r="E117" s="487" t="s">
        <v>470</v>
      </c>
      <c r="F117" s="478" t="s">
        <v>317</v>
      </c>
      <c r="G117" s="401" t="s">
        <v>318</v>
      </c>
      <c r="H117" s="479">
        <v>300000</v>
      </c>
      <c r="I117" s="470"/>
    </row>
    <row r="118" spans="1:9" ht="15.75" customHeight="1">
      <c r="A118" s="477"/>
      <c r="B118" s="477"/>
      <c r="C118" s="479"/>
      <c r="D118" s="478" t="s">
        <v>468</v>
      </c>
      <c r="E118" s="487" t="s">
        <v>470</v>
      </c>
      <c r="F118" s="478" t="s">
        <v>326</v>
      </c>
      <c r="G118" s="401" t="s">
        <v>327</v>
      </c>
      <c r="H118" s="479">
        <v>200000</v>
      </c>
      <c r="I118" s="470"/>
    </row>
    <row r="119" spans="1:9" ht="15.75" customHeight="1">
      <c r="A119" s="477"/>
      <c r="B119" s="477"/>
      <c r="C119" s="479"/>
      <c r="D119" s="478" t="s">
        <v>468</v>
      </c>
      <c r="E119" s="487" t="s">
        <v>470</v>
      </c>
      <c r="F119" s="478" t="s">
        <v>332</v>
      </c>
      <c r="G119" s="401" t="s">
        <v>662</v>
      </c>
      <c r="H119" s="479">
        <v>100000</v>
      </c>
      <c r="I119" s="470"/>
    </row>
    <row r="120" spans="1:9" ht="15.75" customHeight="1">
      <c r="A120" s="477"/>
      <c r="B120" s="477"/>
      <c r="C120" s="479"/>
      <c r="D120" s="478" t="s">
        <v>468</v>
      </c>
      <c r="E120" s="487" t="s">
        <v>470</v>
      </c>
      <c r="F120" s="478" t="s">
        <v>333</v>
      </c>
      <c r="G120" s="401" t="s">
        <v>574</v>
      </c>
      <c r="H120" s="479">
        <v>150000</v>
      </c>
      <c r="I120" s="470"/>
    </row>
    <row r="121" spans="1:9" ht="15.75" customHeight="1">
      <c r="A121" s="477"/>
      <c r="B121" s="477"/>
      <c r="C121" s="479"/>
      <c r="D121" s="478" t="s">
        <v>468</v>
      </c>
      <c r="E121" s="487" t="s">
        <v>470</v>
      </c>
      <c r="F121" s="478" t="s">
        <v>334</v>
      </c>
      <c r="G121" s="401" t="s">
        <v>339</v>
      </c>
      <c r="H121" s="479">
        <v>3500000</v>
      </c>
      <c r="I121" s="470"/>
    </row>
    <row r="122" spans="1:9" ht="15.75" customHeight="1">
      <c r="A122" s="477"/>
      <c r="B122" s="477"/>
      <c r="C122" s="479"/>
      <c r="D122" s="478" t="s">
        <v>468</v>
      </c>
      <c r="E122" s="487" t="s">
        <v>470</v>
      </c>
      <c r="F122" s="478" t="s">
        <v>335</v>
      </c>
      <c r="G122" s="401" t="s">
        <v>340</v>
      </c>
      <c r="H122" s="479">
        <v>250000</v>
      </c>
      <c r="I122" s="470"/>
    </row>
    <row r="123" spans="1:9" ht="15.75" customHeight="1">
      <c r="A123" s="477"/>
      <c r="B123" s="477"/>
      <c r="C123" s="479"/>
      <c r="D123" s="478" t="s">
        <v>468</v>
      </c>
      <c r="E123" s="487" t="s">
        <v>470</v>
      </c>
      <c r="F123" s="478" t="s">
        <v>343</v>
      </c>
      <c r="G123" s="401" t="s">
        <v>663</v>
      </c>
      <c r="H123" s="479">
        <v>750000</v>
      </c>
      <c r="I123" s="470"/>
    </row>
    <row r="124" spans="1:9" ht="15.75" customHeight="1">
      <c r="A124" s="519"/>
      <c r="B124" s="486"/>
      <c r="C124" s="570"/>
      <c r="D124" s="478" t="s">
        <v>468</v>
      </c>
      <c r="E124" s="487" t="s">
        <v>470</v>
      </c>
      <c r="F124" s="478" t="s">
        <v>456</v>
      </c>
      <c r="G124" s="401" t="s">
        <v>457</v>
      </c>
      <c r="H124" s="479">
        <v>35000</v>
      </c>
      <c r="I124" s="470"/>
    </row>
    <row r="125" spans="1:9" ht="15.75" customHeight="1">
      <c r="A125" s="477"/>
      <c r="B125" s="477"/>
      <c r="C125" s="479"/>
      <c r="D125" s="478" t="s">
        <v>468</v>
      </c>
      <c r="E125" s="487" t="s">
        <v>470</v>
      </c>
      <c r="F125" s="478" t="s">
        <v>349</v>
      </c>
      <c r="G125" s="401" t="s">
        <v>350</v>
      </c>
      <c r="H125" s="479">
        <v>1800000</v>
      </c>
      <c r="I125" s="470"/>
    </row>
    <row r="126" spans="1:9" ht="15.75" customHeight="1">
      <c r="A126" s="477"/>
      <c r="B126" s="477"/>
      <c r="C126" s="479"/>
      <c r="D126" s="478" t="s">
        <v>468</v>
      </c>
      <c r="E126" s="487" t="s">
        <v>470</v>
      </c>
      <c r="F126" s="478" t="s">
        <v>351</v>
      </c>
      <c r="G126" s="401" t="s">
        <v>352</v>
      </c>
      <c r="H126" s="479">
        <v>260000</v>
      </c>
      <c r="I126" s="470"/>
    </row>
    <row r="127" spans="1:9" ht="15.75" customHeight="1">
      <c r="A127" s="477"/>
      <c r="B127" s="477"/>
      <c r="C127" s="479"/>
      <c r="D127" s="478" t="s">
        <v>468</v>
      </c>
      <c r="E127" s="487" t="s">
        <v>470</v>
      </c>
      <c r="F127" s="478" t="s">
        <v>355</v>
      </c>
      <c r="G127" s="401" t="s">
        <v>664</v>
      </c>
      <c r="H127" s="479">
        <v>3000000</v>
      </c>
      <c r="I127" s="470"/>
    </row>
    <row r="128" spans="1:9" ht="15.75" customHeight="1">
      <c r="A128" s="477"/>
      <c r="B128" s="477"/>
      <c r="C128" s="479"/>
      <c r="D128" s="478" t="s">
        <v>468</v>
      </c>
      <c r="E128" s="487" t="s">
        <v>470</v>
      </c>
      <c r="F128" s="478" t="s">
        <v>368</v>
      </c>
      <c r="G128" s="401" t="s">
        <v>369</v>
      </c>
      <c r="H128" s="479">
        <v>1600000</v>
      </c>
      <c r="I128" s="470"/>
    </row>
    <row r="129" spans="1:9" ht="15.75" customHeight="1">
      <c r="A129" s="477"/>
      <c r="B129" s="477"/>
      <c r="C129" s="479"/>
      <c r="D129" s="478" t="s">
        <v>468</v>
      </c>
      <c r="E129" s="487" t="s">
        <v>470</v>
      </c>
      <c r="F129" s="478" t="s">
        <v>397</v>
      </c>
      <c r="G129" s="401" t="s">
        <v>657</v>
      </c>
      <c r="H129" s="479">
        <v>1500000</v>
      </c>
      <c r="I129" s="470"/>
    </row>
    <row r="130" spans="1:9" ht="15.75" customHeight="1">
      <c r="A130" s="477"/>
      <c r="B130" s="477"/>
      <c r="C130" s="479"/>
      <c r="D130" s="478" t="s">
        <v>468</v>
      </c>
      <c r="E130" s="487" t="s">
        <v>470</v>
      </c>
      <c r="F130" s="478" t="s">
        <v>54</v>
      </c>
      <c r="G130" s="401" t="s">
        <v>612</v>
      </c>
      <c r="H130" s="479">
        <v>17544412.23</v>
      </c>
      <c r="I130" s="470"/>
    </row>
    <row r="131" spans="1:9" ht="15.75" customHeight="1">
      <c r="A131" s="477" t="s">
        <v>705</v>
      </c>
      <c r="B131" s="477" t="s">
        <v>594</v>
      </c>
      <c r="C131" s="479">
        <v>23176516.63799999</v>
      </c>
      <c r="D131" s="481" t="s">
        <v>468</v>
      </c>
      <c r="E131" s="482" t="s">
        <v>472</v>
      </c>
      <c r="F131" s="481"/>
      <c r="G131" s="496" t="s">
        <v>688</v>
      </c>
      <c r="H131" s="512">
        <f>+H132</f>
        <v>23176516.64</v>
      </c>
      <c r="I131" s="470"/>
    </row>
    <row r="132" spans="1:9" ht="15.75" customHeight="1">
      <c r="A132" s="477"/>
      <c r="B132" s="477"/>
      <c r="C132" s="479"/>
      <c r="D132" s="478" t="s">
        <v>468</v>
      </c>
      <c r="E132" s="487" t="s">
        <v>472</v>
      </c>
      <c r="F132" s="519" t="s">
        <v>658</v>
      </c>
      <c r="G132" s="486" t="s">
        <v>659</v>
      </c>
      <c r="H132" s="570">
        <v>23176516.64</v>
      </c>
      <c r="I132" s="470"/>
    </row>
    <row r="133" spans="1:9" ht="15.75" customHeight="1">
      <c r="A133" s="477" t="s">
        <v>711</v>
      </c>
      <c r="B133" s="477" t="s">
        <v>690</v>
      </c>
      <c r="C133" s="479">
        <v>6000525.56</v>
      </c>
      <c r="D133" s="481" t="s">
        <v>468</v>
      </c>
      <c r="E133" s="482" t="s">
        <v>508</v>
      </c>
      <c r="F133" s="492"/>
      <c r="G133" s="496" t="s">
        <v>689</v>
      </c>
      <c r="H133" s="493">
        <f>SUM(H134:H137)</f>
        <v>6000525.5600000005</v>
      </c>
      <c r="I133" s="470"/>
    </row>
    <row r="134" spans="1:9" ht="15.75" customHeight="1">
      <c r="A134" s="477"/>
      <c r="B134" s="477"/>
      <c r="C134" s="497"/>
      <c r="D134" s="478" t="s">
        <v>468</v>
      </c>
      <c r="E134" s="487" t="s">
        <v>508</v>
      </c>
      <c r="F134" s="490" t="s">
        <v>228</v>
      </c>
      <c r="G134" s="401" t="s">
        <v>229</v>
      </c>
      <c r="H134" s="491">
        <v>3500525.56</v>
      </c>
      <c r="I134" s="470"/>
    </row>
    <row r="135" spans="1:9" ht="15.75" customHeight="1">
      <c r="A135" s="477"/>
      <c r="B135" s="477"/>
      <c r="C135" s="479"/>
      <c r="D135" s="478" t="s">
        <v>468</v>
      </c>
      <c r="E135" s="487" t="s">
        <v>508</v>
      </c>
      <c r="F135" s="490" t="s">
        <v>232</v>
      </c>
      <c r="G135" s="401" t="s">
        <v>233</v>
      </c>
      <c r="H135" s="491">
        <v>300000</v>
      </c>
      <c r="I135" s="470"/>
    </row>
    <row r="136" spans="1:9" ht="15.75" customHeight="1">
      <c r="A136" s="477"/>
      <c r="B136" s="477"/>
      <c r="C136" s="479"/>
      <c r="D136" s="478" t="s">
        <v>468</v>
      </c>
      <c r="E136" s="487" t="s">
        <v>508</v>
      </c>
      <c r="F136" s="490" t="s">
        <v>307</v>
      </c>
      <c r="G136" s="401" t="s">
        <v>308</v>
      </c>
      <c r="H136" s="491">
        <v>1000000</v>
      </c>
      <c r="I136" s="470"/>
    </row>
    <row r="137" spans="1:9" ht="15.75" customHeight="1">
      <c r="A137" s="477"/>
      <c r="B137" s="477"/>
      <c r="C137" s="479"/>
      <c r="D137" s="478" t="s">
        <v>468</v>
      </c>
      <c r="E137" s="487" t="s">
        <v>508</v>
      </c>
      <c r="F137" s="478" t="s">
        <v>334</v>
      </c>
      <c r="G137" s="401" t="s">
        <v>569</v>
      </c>
      <c r="H137" s="491">
        <v>1200000</v>
      </c>
      <c r="I137" s="470"/>
    </row>
    <row r="138" spans="1:8" ht="15.75" customHeight="1">
      <c r="A138" s="477" t="s">
        <v>704</v>
      </c>
      <c r="B138" s="477" t="s">
        <v>702</v>
      </c>
      <c r="C138" s="479">
        <v>42524299.768</v>
      </c>
      <c r="D138" s="481" t="s">
        <v>469</v>
      </c>
      <c r="E138" s="482" t="s">
        <v>471</v>
      </c>
      <c r="F138" s="481">
        <v>1</v>
      </c>
      <c r="G138" s="496" t="s">
        <v>568</v>
      </c>
      <c r="H138" s="512">
        <f>+H139</f>
        <v>42524299.77</v>
      </c>
    </row>
    <row r="139" spans="1:9" ht="15.75" customHeight="1">
      <c r="A139" s="477"/>
      <c r="B139" s="477"/>
      <c r="C139" s="479"/>
      <c r="D139" s="484" t="s">
        <v>469</v>
      </c>
      <c r="E139" s="485" t="s">
        <v>471</v>
      </c>
      <c r="F139" s="484" t="s">
        <v>274</v>
      </c>
      <c r="G139" s="486" t="s">
        <v>567</v>
      </c>
      <c r="H139" s="479">
        <v>42524299.77</v>
      </c>
      <c r="I139" s="470"/>
    </row>
    <row r="140" spans="1:9" ht="15.75" customHeight="1">
      <c r="A140" s="477" t="s">
        <v>709</v>
      </c>
      <c r="B140" s="477" t="s">
        <v>593</v>
      </c>
      <c r="C140" s="479">
        <v>70586684.82680005</v>
      </c>
      <c r="D140" s="481" t="s">
        <v>469</v>
      </c>
      <c r="E140" s="482" t="s">
        <v>471</v>
      </c>
      <c r="F140" s="481">
        <v>1</v>
      </c>
      <c r="G140" s="496" t="s">
        <v>568</v>
      </c>
      <c r="H140" s="512">
        <f>+H141+H142</f>
        <v>70586684.83</v>
      </c>
      <c r="I140" s="470"/>
    </row>
    <row r="141" spans="1:8" ht="15.75" customHeight="1">
      <c r="A141" s="477"/>
      <c r="B141" s="477"/>
      <c r="C141" s="479"/>
      <c r="D141" s="484" t="s">
        <v>469</v>
      </c>
      <c r="E141" s="485" t="s">
        <v>471</v>
      </c>
      <c r="F141" s="484" t="s">
        <v>274</v>
      </c>
      <c r="G141" s="486" t="s">
        <v>567</v>
      </c>
      <c r="H141" s="479">
        <v>13086684.83</v>
      </c>
    </row>
    <row r="142" spans="1:8" ht="15.75" customHeight="1">
      <c r="A142" s="477"/>
      <c r="B142" s="477"/>
      <c r="C142" s="479"/>
      <c r="D142" s="484" t="s">
        <v>469</v>
      </c>
      <c r="E142" s="485" t="s">
        <v>471</v>
      </c>
      <c r="F142" s="484" t="s">
        <v>458</v>
      </c>
      <c r="G142" s="486" t="s">
        <v>459</v>
      </c>
      <c r="H142" s="479">
        <v>57500000</v>
      </c>
    </row>
    <row r="143" spans="1:9" ht="16.5" customHeight="1" hidden="1">
      <c r="A143" s="477"/>
      <c r="B143" s="477"/>
      <c r="C143" s="510"/>
      <c r="D143" s="478"/>
      <c r="E143" s="487"/>
      <c r="F143" s="487"/>
      <c r="G143" s="401"/>
      <c r="H143" s="479"/>
      <c r="I143" s="470"/>
    </row>
    <row r="144" spans="1:9" ht="16.5" customHeight="1" hidden="1">
      <c r="A144" s="477"/>
      <c r="B144" s="477"/>
      <c r="C144" s="479"/>
      <c r="D144" s="478"/>
      <c r="E144" s="487"/>
      <c r="F144" s="478"/>
      <c r="G144" s="401"/>
      <c r="H144" s="479"/>
      <c r="I144" s="470"/>
    </row>
    <row r="145" spans="1:9" ht="16.5" customHeight="1" hidden="1">
      <c r="A145" s="477"/>
      <c r="B145" s="477"/>
      <c r="C145" s="479"/>
      <c r="D145" s="478"/>
      <c r="E145" s="487"/>
      <c r="F145" s="478"/>
      <c r="G145" s="401"/>
      <c r="H145" s="497"/>
      <c r="I145" s="470"/>
    </row>
    <row r="146" spans="1:9" ht="15" customHeight="1" hidden="1">
      <c r="A146" s="477"/>
      <c r="B146" s="499"/>
      <c r="C146" s="479"/>
      <c r="D146" s="478"/>
      <c r="E146" s="487"/>
      <c r="F146" s="498"/>
      <c r="G146" s="480"/>
      <c r="H146" s="479"/>
      <c r="I146" s="470"/>
    </row>
    <row r="147" spans="1:9" ht="16.5" customHeight="1" hidden="1">
      <c r="A147" s="477"/>
      <c r="B147" s="499"/>
      <c r="C147" s="479"/>
      <c r="D147" s="478"/>
      <c r="E147" s="487"/>
      <c r="F147" s="478"/>
      <c r="G147" s="480"/>
      <c r="H147" s="479"/>
      <c r="I147" s="470"/>
    </row>
    <row r="148" spans="1:9" ht="16.5" customHeight="1" hidden="1">
      <c r="A148" s="401"/>
      <c r="B148" s="401"/>
      <c r="C148" s="479"/>
      <c r="D148" s="478"/>
      <c r="E148" s="487"/>
      <c r="F148" s="487"/>
      <c r="G148" s="480"/>
      <c r="H148" s="497"/>
      <c r="I148" s="470"/>
    </row>
    <row r="149" spans="1:9" ht="16.5" customHeight="1" hidden="1">
      <c r="A149" s="401"/>
      <c r="B149" s="401"/>
      <c r="C149" s="479"/>
      <c r="D149" s="478"/>
      <c r="E149" s="487"/>
      <c r="F149" s="487"/>
      <c r="G149" s="480"/>
      <c r="H149" s="497"/>
      <c r="I149" s="470"/>
    </row>
    <row r="150" spans="1:9" ht="16.5" customHeight="1" hidden="1">
      <c r="A150" s="401"/>
      <c r="B150" s="401"/>
      <c r="C150" s="479"/>
      <c r="D150" s="478"/>
      <c r="E150" s="487"/>
      <c r="F150" s="487"/>
      <c r="G150" s="480"/>
      <c r="H150" s="497"/>
      <c r="I150" s="470"/>
    </row>
    <row r="151" ht="12" thickBot="1">
      <c r="H151" s="500"/>
    </row>
    <row r="152" spans="1:8" ht="27.75" customHeight="1" thickBot="1">
      <c r="A152" s="621" t="s">
        <v>722</v>
      </c>
      <c r="B152" s="622"/>
      <c r="C152" s="622"/>
      <c r="D152" s="622"/>
      <c r="E152" s="622"/>
      <c r="F152" s="622"/>
      <c r="G152" s="622"/>
      <c r="H152" s="623"/>
    </row>
    <row r="153" spans="1:8" ht="27.75" customHeight="1">
      <c r="A153" s="502"/>
      <c r="B153" s="502"/>
      <c r="C153" s="502"/>
      <c r="D153" s="502"/>
      <c r="E153" s="502"/>
      <c r="F153" s="502"/>
      <c r="G153" s="502"/>
      <c r="H153" s="502"/>
    </row>
    <row r="154" spans="1:8" ht="11.25">
      <c r="A154" s="583" t="s">
        <v>474</v>
      </c>
      <c r="B154" s="502"/>
      <c r="C154" s="503"/>
      <c r="D154" s="501"/>
      <c r="E154" s="501"/>
      <c r="F154" s="501"/>
      <c r="G154" s="565"/>
      <c r="H154" s="503"/>
    </row>
    <row r="155" spans="2:8" ht="11.25" customHeight="1">
      <c r="B155" s="505"/>
      <c r="C155" s="505"/>
      <c r="D155" s="504"/>
      <c r="F155" s="504"/>
      <c r="G155" s="566"/>
      <c r="H155" s="506"/>
    </row>
  </sheetData>
  <sheetProtection/>
  <autoFilter ref="A7:H8"/>
  <mergeCells count="2">
    <mergeCell ref="A7:A8"/>
    <mergeCell ref="A152:H152"/>
  </mergeCells>
  <printOptions/>
  <pageMargins left="0.3937007874015748" right="0.3937007874015748" top="0.3937007874015748" bottom="0.3937007874015748" header="0" footer="0"/>
  <pageSetup orientation="landscape" scale="80" r:id="rId4"/>
  <rowBreaks count="1" manualBreakCount="1">
    <brk id="155" max="255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H142"/>
  <sheetViews>
    <sheetView zoomScale="125" zoomScaleNormal="125" zoomScalePageLayoutView="0" workbookViewId="0" topLeftCell="A5">
      <selection activeCell="G10" sqref="G10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4.7109375" style="56" customWidth="1"/>
    <col min="5" max="5" width="13.8515625" style="56" customWidth="1"/>
    <col min="6" max="6" width="14.7109375" style="56" customWidth="1"/>
    <col min="7" max="8" width="12.7109375" style="56" bestFit="1" customWidth="1"/>
    <col min="9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35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417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8" ht="15" customHeight="1">
      <c r="A10" s="66"/>
      <c r="B10" s="67"/>
      <c r="C10" s="68"/>
      <c r="D10" s="69"/>
      <c r="E10" s="70"/>
      <c r="F10" s="71"/>
      <c r="G10" s="249"/>
      <c r="H10" s="77"/>
    </row>
    <row r="11" spans="1:6" ht="15" customHeight="1">
      <c r="A11" s="55"/>
      <c r="B11" s="72" t="s">
        <v>420</v>
      </c>
      <c r="C11" s="73"/>
      <c r="D11" s="74" t="s">
        <v>103</v>
      </c>
      <c r="E11" s="75"/>
      <c r="F11" s="79">
        <f>+F13+F23+F30+F37</f>
        <v>0</v>
      </c>
    </row>
    <row r="12" spans="1:6" ht="15" customHeight="1">
      <c r="A12" s="55"/>
      <c r="B12" s="72"/>
      <c r="C12" s="73"/>
      <c r="D12" s="74"/>
      <c r="E12" s="75"/>
      <c r="F12" s="76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+E14+E16</f>
        <v>0</v>
      </c>
      <c r="G13" s="61"/>
    </row>
    <row r="14" spans="1:7" ht="15" customHeight="1">
      <c r="A14" s="78"/>
      <c r="B14" s="73"/>
      <c r="C14" s="73" t="s">
        <v>159</v>
      </c>
      <c r="D14" s="80" t="s">
        <v>160</v>
      </c>
      <c r="E14" s="81">
        <v>0</v>
      </c>
      <c r="F14" s="82"/>
      <c r="G14" s="249"/>
    </row>
    <row r="15" spans="1:7" ht="15" customHeight="1" hidden="1">
      <c r="A15" s="78"/>
      <c r="B15" s="73"/>
      <c r="C15" s="73" t="s">
        <v>163</v>
      </c>
      <c r="D15" s="80" t="s">
        <v>124</v>
      </c>
      <c r="E15" s="81"/>
      <c r="F15" s="82"/>
      <c r="G15" s="61"/>
    </row>
    <row r="16" spans="1:7" ht="15" customHeight="1">
      <c r="A16" s="78"/>
      <c r="B16" s="73"/>
      <c r="C16" s="73" t="s">
        <v>164</v>
      </c>
      <c r="D16" s="80" t="s">
        <v>123</v>
      </c>
      <c r="E16" s="81">
        <v>0</v>
      </c>
      <c r="F16" s="82"/>
      <c r="G16" s="61"/>
    </row>
    <row r="17" spans="1:6" ht="15" customHeight="1">
      <c r="A17" s="78"/>
      <c r="B17" s="73"/>
      <c r="C17" s="73"/>
      <c r="D17" s="80"/>
      <c r="E17" s="81"/>
      <c r="F17" s="82"/>
    </row>
    <row r="18" spans="1:6" ht="15" customHeight="1" hidden="1">
      <c r="A18" s="78"/>
      <c r="B18" s="73"/>
      <c r="C18" s="72" t="s">
        <v>435</v>
      </c>
      <c r="D18" s="74" t="s">
        <v>169</v>
      </c>
      <c r="E18" s="81"/>
      <c r="F18" s="79">
        <f>SUM(E19:E21)</f>
        <v>0</v>
      </c>
    </row>
    <row r="19" spans="1:6" ht="15" customHeight="1" hidden="1">
      <c r="A19" s="78"/>
      <c r="B19" s="73"/>
      <c r="C19" s="73" t="s">
        <v>170</v>
      </c>
      <c r="D19" s="80" t="s">
        <v>174</v>
      </c>
      <c r="E19" s="81">
        <v>0</v>
      </c>
      <c r="F19" s="82"/>
    </row>
    <row r="20" spans="1:6" ht="15" customHeight="1" hidden="1">
      <c r="A20" s="78"/>
      <c r="B20" s="73"/>
      <c r="C20" s="73" t="s">
        <v>171</v>
      </c>
      <c r="D20" s="80" t="s">
        <v>125</v>
      </c>
      <c r="E20" s="81">
        <v>0</v>
      </c>
      <c r="F20" s="82"/>
    </row>
    <row r="21" spans="1:6" ht="15" customHeight="1" hidden="1">
      <c r="A21" s="78"/>
      <c r="B21" s="73"/>
      <c r="C21" s="73" t="s">
        <v>172</v>
      </c>
      <c r="D21" s="80" t="s">
        <v>173</v>
      </c>
      <c r="E21" s="81">
        <v>0</v>
      </c>
      <c r="F21" s="82"/>
    </row>
    <row r="22" spans="1:6" ht="15" customHeight="1" hidden="1">
      <c r="A22" s="78"/>
      <c r="B22" s="73"/>
      <c r="C22" s="73"/>
      <c r="D22" s="80"/>
      <c r="E22" s="81"/>
      <c r="F22" s="82"/>
    </row>
    <row r="23" spans="1:6" ht="15" customHeight="1">
      <c r="A23" s="78"/>
      <c r="B23" s="73"/>
      <c r="C23" s="72" t="s">
        <v>436</v>
      </c>
      <c r="D23" s="74" t="s">
        <v>176</v>
      </c>
      <c r="E23" s="81"/>
      <c r="F23" s="79">
        <f>SUM(E24:E28)</f>
        <v>0</v>
      </c>
    </row>
    <row r="24" spans="1:6" ht="15" customHeight="1">
      <c r="A24" s="78"/>
      <c r="B24" s="73"/>
      <c r="C24" s="73" t="s">
        <v>476</v>
      </c>
      <c r="D24" s="80" t="s">
        <v>477</v>
      </c>
      <c r="E24" s="81">
        <v>0</v>
      </c>
      <c r="F24" s="79"/>
    </row>
    <row r="25" spans="1:6" ht="15" customHeight="1">
      <c r="A25" s="78"/>
      <c r="B25" s="73"/>
      <c r="C25" s="73" t="s">
        <v>478</v>
      </c>
      <c r="D25" s="80" t="s">
        <v>479</v>
      </c>
      <c r="E25" s="81">
        <v>0</v>
      </c>
      <c r="F25" s="79"/>
    </row>
    <row r="26" spans="1:6" ht="15" customHeight="1">
      <c r="A26" s="78"/>
      <c r="B26" s="73"/>
      <c r="C26" s="73" t="s">
        <v>177</v>
      </c>
      <c r="D26" s="80" t="s">
        <v>178</v>
      </c>
      <c r="E26" s="81">
        <v>0</v>
      </c>
      <c r="F26" s="82"/>
    </row>
    <row r="27" spans="1:8" ht="15" customHeight="1">
      <c r="A27" s="78"/>
      <c r="B27" s="73"/>
      <c r="C27" s="73" t="s">
        <v>179</v>
      </c>
      <c r="D27" s="80" t="s">
        <v>126</v>
      </c>
      <c r="E27" s="75">
        <v>0</v>
      </c>
      <c r="F27" s="82"/>
      <c r="H27" s="61"/>
    </row>
    <row r="28" spans="1:6" ht="15" customHeight="1">
      <c r="A28" s="78"/>
      <c r="B28" s="73"/>
      <c r="C28" s="73" t="s">
        <v>180</v>
      </c>
      <c r="D28" s="80" t="s">
        <v>181</v>
      </c>
      <c r="E28" s="75">
        <v>0</v>
      </c>
      <c r="F28" s="82"/>
    </row>
    <row r="29" spans="1:6" ht="15" customHeight="1">
      <c r="A29" s="78"/>
      <c r="B29" s="73"/>
      <c r="C29" s="73"/>
      <c r="D29" s="80"/>
      <c r="E29" s="75"/>
      <c r="F29" s="82"/>
    </row>
    <row r="30" spans="1:7" ht="15" customHeight="1">
      <c r="A30" s="78"/>
      <c r="B30" s="73"/>
      <c r="C30" s="72" t="s">
        <v>437</v>
      </c>
      <c r="D30" s="645" t="s">
        <v>183</v>
      </c>
      <c r="E30" s="75"/>
      <c r="F30" s="79">
        <f>+E32+E34</f>
        <v>0</v>
      </c>
      <c r="G30" s="61"/>
    </row>
    <row r="31" spans="1:7" ht="15" customHeight="1">
      <c r="A31" s="78"/>
      <c r="B31" s="73"/>
      <c r="C31" s="73"/>
      <c r="D31" s="646"/>
      <c r="E31" s="75"/>
      <c r="F31" s="82"/>
      <c r="G31" s="61"/>
    </row>
    <row r="32" spans="1:7" ht="15" customHeight="1">
      <c r="A32" s="78"/>
      <c r="B32" s="73"/>
      <c r="C32" s="73" t="s">
        <v>184</v>
      </c>
      <c r="D32" s="662" t="s">
        <v>185</v>
      </c>
      <c r="E32" s="75">
        <f>(+E14+E16+E24+E25+E27+E28)*9.25%</f>
        <v>0</v>
      </c>
      <c r="F32" s="82"/>
      <c r="G32" s="77"/>
    </row>
    <row r="33" spans="1:6" ht="15" customHeight="1">
      <c r="A33" s="78"/>
      <c r="B33" s="73"/>
      <c r="C33" s="73"/>
      <c r="D33" s="663"/>
      <c r="E33" s="75"/>
      <c r="F33" s="82"/>
    </row>
    <row r="34" spans="1:6" ht="15" customHeight="1">
      <c r="A34" s="78"/>
      <c r="B34" s="73"/>
      <c r="C34" s="73" t="s">
        <v>186</v>
      </c>
      <c r="D34" s="662" t="s">
        <v>189</v>
      </c>
      <c r="E34" s="75">
        <f>(+E14+E16+E24+E25+E27+E28)*0.5%</f>
        <v>0</v>
      </c>
      <c r="F34" s="82"/>
    </row>
    <row r="35" spans="1:6" ht="15" customHeight="1">
      <c r="A35" s="78"/>
      <c r="B35" s="73"/>
      <c r="C35" s="73"/>
      <c r="D35" s="663"/>
      <c r="E35" s="75"/>
      <c r="F35" s="82"/>
    </row>
    <row r="36" spans="1:6" ht="15" customHeight="1">
      <c r="A36" s="78"/>
      <c r="B36" s="73"/>
      <c r="C36" s="73"/>
      <c r="D36" s="85"/>
      <c r="E36" s="75"/>
      <c r="F36" s="82"/>
    </row>
    <row r="37" spans="1:6" ht="15" customHeight="1">
      <c r="A37" s="78"/>
      <c r="B37" s="73"/>
      <c r="C37" s="72" t="s">
        <v>447</v>
      </c>
      <c r="D37" s="645" t="s">
        <v>191</v>
      </c>
      <c r="E37" s="75"/>
      <c r="F37" s="79">
        <f>+E39+E40+E42</f>
        <v>0</v>
      </c>
    </row>
    <row r="38" spans="1:6" ht="24" customHeight="1">
      <c r="A38" s="78"/>
      <c r="B38" s="73"/>
      <c r="C38" s="73"/>
      <c r="D38" s="646"/>
      <c r="E38" s="75"/>
      <c r="F38" s="82"/>
    </row>
    <row r="39" spans="1:6" ht="27" customHeight="1">
      <c r="A39" s="78"/>
      <c r="B39" s="73"/>
      <c r="C39" s="73" t="s">
        <v>192</v>
      </c>
      <c r="D39" s="89" t="s">
        <v>49</v>
      </c>
      <c r="E39" s="75">
        <f>(+E14+E16+E24+E25+E27+E28)*5.08%</f>
        <v>0</v>
      </c>
      <c r="F39" s="82"/>
    </row>
    <row r="40" spans="1:6" ht="15" customHeight="1">
      <c r="A40" s="78"/>
      <c r="B40" s="73"/>
      <c r="C40" s="73" t="s">
        <v>194</v>
      </c>
      <c r="D40" s="662" t="s">
        <v>195</v>
      </c>
      <c r="E40" s="75">
        <f>(+E14+E16+E24+E25+E27+E28)*1.5%</f>
        <v>0</v>
      </c>
      <c r="F40" s="82"/>
    </row>
    <row r="41" spans="1:6" ht="15" customHeight="1">
      <c r="A41" s="78"/>
      <c r="B41" s="73"/>
      <c r="C41" s="73"/>
      <c r="D41" s="663"/>
      <c r="E41" s="75"/>
      <c r="F41" s="82"/>
    </row>
    <row r="42" spans="1:6" ht="15" customHeight="1">
      <c r="A42" s="78"/>
      <c r="B42" s="73"/>
      <c r="C42" s="73" t="s">
        <v>196</v>
      </c>
      <c r="D42" s="85" t="s">
        <v>197</v>
      </c>
      <c r="E42" s="75">
        <f>(+E14+E16+E24+E25+E27+E28)*3%</f>
        <v>0</v>
      </c>
      <c r="F42" s="82"/>
    </row>
    <row r="43" spans="1:6" ht="15" customHeight="1" hidden="1">
      <c r="A43" s="78"/>
      <c r="B43" s="73"/>
      <c r="C43" s="73"/>
      <c r="D43" s="85"/>
      <c r="E43" s="75"/>
      <c r="F43" s="82"/>
    </row>
    <row r="44" spans="1:6" ht="15" customHeight="1" hidden="1">
      <c r="A44" s="78"/>
      <c r="B44" s="73"/>
      <c r="C44" s="72" t="s">
        <v>438</v>
      </c>
      <c r="D44" s="83" t="s">
        <v>199</v>
      </c>
      <c r="E44" s="75"/>
      <c r="F44" s="79">
        <f>+E45</f>
        <v>0</v>
      </c>
    </row>
    <row r="45" spans="1:6" ht="15" customHeight="1" hidden="1">
      <c r="A45" s="78"/>
      <c r="B45" s="73"/>
      <c r="C45" s="73" t="s">
        <v>200</v>
      </c>
      <c r="D45" s="85" t="s">
        <v>201</v>
      </c>
      <c r="E45" s="75">
        <v>0</v>
      </c>
      <c r="F45" s="82"/>
    </row>
    <row r="46" spans="1:6" ht="15" customHeight="1">
      <c r="A46" s="78"/>
      <c r="B46" s="73"/>
      <c r="C46" s="73"/>
      <c r="D46" s="85"/>
      <c r="E46" s="75"/>
      <c r="F46" s="82"/>
    </row>
    <row r="47" spans="1:6" ht="15" customHeight="1">
      <c r="A47" s="78"/>
      <c r="B47" s="72" t="s">
        <v>202</v>
      </c>
      <c r="C47" s="73"/>
      <c r="D47" s="74" t="s">
        <v>157</v>
      </c>
      <c r="E47" s="75"/>
      <c r="F47" s="87">
        <f>+F49+F52+F56+F59+F63+F66</f>
        <v>0</v>
      </c>
    </row>
    <row r="48" spans="1:6" ht="15" customHeight="1">
      <c r="A48" s="78"/>
      <c r="B48" s="72"/>
      <c r="C48" s="73"/>
      <c r="D48" s="74"/>
      <c r="E48" s="75"/>
      <c r="F48" s="87"/>
    </row>
    <row r="49" spans="1:6" ht="15" customHeight="1">
      <c r="A49" s="78"/>
      <c r="B49" s="72"/>
      <c r="C49" s="72" t="s">
        <v>209</v>
      </c>
      <c r="D49" s="74" t="s">
        <v>210</v>
      </c>
      <c r="E49" s="75"/>
      <c r="F49" s="87">
        <f>+E50</f>
        <v>0</v>
      </c>
    </row>
    <row r="50" spans="1:6" ht="15" customHeight="1">
      <c r="A50" s="78"/>
      <c r="B50" s="72"/>
      <c r="C50" s="73" t="s">
        <v>223</v>
      </c>
      <c r="D50" s="80" t="s">
        <v>482</v>
      </c>
      <c r="E50" s="75">
        <v>0</v>
      </c>
      <c r="F50" s="86"/>
    </row>
    <row r="51" spans="1:6" ht="15" customHeight="1">
      <c r="A51" s="78"/>
      <c r="B51" s="72"/>
      <c r="C51" s="73"/>
      <c r="D51" s="80"/>
      <c r="E51" s="75"/>
      <c r="F51" s="86"/>
    </row>
    <row r="52" spans="1:6" ht="15" customHeight="1">
      <c r="A52" s="78"/>
      <c r="B52" s="72"/>
      <c r="C52" s="72" t="s">
        <v>226</v>
      </c>
      <c r="D52" s="74" t="s">
        <v>66</v>
      </c>
      <c r="E52" s="75"/>
      <c r="F52" s="87">
        <f>+E53+E54</f>
        <v>0</v>
      </c>
    </row>
    <row r="53" spans="1:6" ht="15" customHeight="1">
      <c r="A53" s="78"/>
      <c r="B53" s="72"/>
      <c r="C53" s="73" t="s">
        <v>231</v>
      </c>
      <c r="D53" s="80" t="s">
        <v>230</v>
      </c>
      <c r="E53" s="75">
        <v>0</v>
      </c>
      <c r="F53" s="86"/>
    </row>
    <row r="54" spans="1:6" ht="15" customHeight="1">
      <c r="A54" s="78"/>
      <c r="B54" s="72"/>
      <c r="C54" s="73" t="s">
        <v>232</v>
      </c>
      <c r="D54" s="80" t="s">
        <v>233</v>
      </c>
      <c r="E54" s="75">
        <v>0</v>
      </c>
      <c r="F54" s="86"/>
    </row>
    <row r="55" spans="1:6" ht="15" customHeight="1">
      <c r="A55" s="78"/>
      <c r="B55" s="73"/>
      <c r="C55" s="73"/>
      <c r="D55" s="80"/>
      <c r="E55" s="75"/>
      <c r="F55" s="82"/>
    </row>
    <row r="56" spans="1:6" ht="15" customHeight="1">
      <c r="A56" s="78"/>
      <c r="B56" s="73"/>
      <c r="C56" s="72" t="s">
        <v>236</v>
      </c>
      <c r="D56" s="74" t="s">
        <v>237</v>
      </c>
      <c r="E56" s="75"/>
      <c r="F56" s="87">
        <f>+E57</f>
        <v>0</v>
      </c>
    </row>
    <row r="57" spans="1:6" ht="15" customHeight="1">
      <c r="A57" s="78"/>
      <c r="B57" s="73"/>
      <c r="C57" s="73" t="s">
        <v>239</v>
      </c>
      <c r="D57" s="80" t="s">
        <v>95</v>
      </c>
      <c r="E57" s="75">
        <v>0</v>
      </c>
      <c r="F57" s="86"/>
    </row>
    <row r="58" spans="1:6" ht="15" customHeight="1">
      <c r="A58" s="78"/>
      <c r="B58" s="73"/>
      <c r="C58" s="73"/>
      <c r="D58" s="80"/>
      <c r="E58" s="75"/>
      <c r="F58" s="82"/>
    </row>
    <row r="59" spans="1:6" ht="15" customHeight="1">
      <c r="A59" s="78"/>
      <c r="B59" s="73"/>
      <c r="C59" s="72" t="s">
        <v>250</v>
      </c>
      <c r="D59" s="74" t="s">
        <v>251</v>
      </c>
      <c r="E59" s="75"/>
      <c r="F59" s="79">
        <f>+E60+E61</f>
        <v>0</v>
      </c>
    </row>
    <row r="60" spans="1:6" ht="15" customHeight="1">
      <c r="A60" s="78"/>
      <c r="B60" s="73"/>
      <c r="C60" s="73" t="s">
        <v>252</v>
      </c>
      <c r="D60" s="80" t="s">
        <v>253</v>
      </c>
      <c r="E60" s="75">
        <v>0</v>
      </c>
      <c r="F60" s="82"/>
    </row>
    <row r="61" spans="1:6" ht="15" customHeight="1">
      <c r="A61" s="78"/>
      <c r="B61" s="73"/>
      <c r="C61" s="73" t="s">
        <v>254</v>
      </c>
      <c r="D61" s="80" t="s">
        <v>255</v>
      </c>
      <c r="E61" s="75">
        <v>0</v>
      </c>
      <c r="F61" s="82"/>
    </row>
    <row r="62" spans="1:6" ht="15" customHeight="1">
      <c r="A62" s="78"/>
      <c r="B62" s="73"/>
      <c r="C62" s="73"/>
      <c r="D62" s="80"/>
      <c r="E62" s="75"/>
      <c r="F62" s="82"/>
    </row>
    <row r="63" spans="1:6" ht="15" customHeight="1">
      <c r="A63" s="78"/>
      <c r="B63" s="73"/>
      <c r="C63" s="72" t="s">
        <v>256</v>
      </c>
      <c r="D63" s="74" t="s">
        <v>257</v>
      </c>
      <c r="E63" s="75"/>
      <c r="F63" s="79">
        <f>SUM(E64:E64)</f>
        <v>0</v>
      </c>
    </row>
    <row r="64" spans="1:6" ht="15" customHeight="1">
      <c r="A64" s="78"/>
      <c r="B64" s="73"/>
      <c r="C64" s="73" t="s">
        <v>258</v>
      </c>
      <c r="D64" s="80" t="s">
        <v>259</v>
      </c>
      <c r="E64" s="75">
        <f>(+E14+E16+E24+E25+E27+E28)*6.5%</f>
        <v>0</v>
      </c>
      <c r="F64" s="82"/>
    </row>
    <row r="65" spans="1:6" ht="15" customHeight="1">
      <c r="A65" s="78"/>
      <c r="B65" s="73"/>
      <c r="C65" s="73"/>
      <c r="D65" s="85"/>
      <c r="E65" s="75"/>
      <c r="F65" s="82"/>
    </row>
    <row r="66" spans="1:6" ht="15" customHeight="1">
      <c r="A66" s="78"/>
      <c r="B66" s="73"/>
      <c r="C66" s="72" t="s">
        <v>262</v>
      </c>
      <c r="D66" s="83" t="s">
        <v>263</v>
      </c>
      <c r="E66" s="75"/>
      <c r="F66" s="79">
        <f>+E67+E68</f>
        <v>0</v>
      </c>
    </row>
    <row r="67" spans="1:6" ht="15" customHeight="1">
      <c r="A67" s="78"/>
      <c r="B67" s="73"/>
      <c r="C67" s="73" t="s">
        <v>264</v>
      </c>
      <c r="D67" s="85" t="s">
        <v>265</v>
      </c>
      <c r="E67" s="75">
        <v>0</v>
      </c>
      <c r="F67" s="82"/>
    </row>
    <row r="68" spans="1:6" ht="15" customHeight="1">
      <c r="A68" s="78"/>
      <c r="B68" s="73"/>
      <c r="C68" s="73" t="s">
        <v>266</v>
      </c>
      <c r="D68" s="80" t="s">
        <v>79</v>
      </c>
      <c r="E68" s="75">
        <v>0</v>
      </c>
      <c r="F68" s="82"/>
    </row>
    <row r="69" spans="1:6" ht="15" customHeight="1">
      <c r="A69" s="78"/>
      <c r="B69" s="73"/>
      <c r="C69" s="73"/>
      <c r="D69" s="80"/>
      <c r="E69" s="75"/>
      <c r="F69" s="82"/>
    </row>
    <row r="70" spans="1:7" ht="15" customHeight="1">
      <c r="A70" s="78"/>
      <c r="B70" s="72" t="s">
        <v>292</v>
      </c>
      <c r="C70" s="73"/>
      <c r="D70" s="74" t="s">
        <v>105</v>
      </c>
      <c r="E70" s="75"/>
      <c r="F70" s="79">
        <f>+F72+F77+F82+F88+F93</f>
        <v>0</v>
      </c>
      <c r="G70" s="61"/>
    </row>
    <row r="71" spans="1:7" ht="15" customHeight="1">
      <c r="A71" s="78"/>
      <c r="B71" s="72"/>
      <c r="C71" s="73"/>
      <c r="D71" s="74"/>
      <c r="E71" s="75"/>
      <c r="F71" s="76"/>
      <c r="G71" s="61"/>
    </row>
    <row r="72" spans="1:7" ht="15" customHeight="1">
      <c r="A72" s="78"/>
      <c r="B72" s="72"/>
      <c r="C72" s="72" t="s">
        <v>293</v>
      </c>
      <c r="D72" s="74" t="s">
        <v>294</v>
      </c>
      <c r="E72" s="75"/>
      <c r="F72" s="79">
        <f>+E74+E75</f>
        <v>0</v>
      </c>
      <c r="G72" s="61"/>
    </row>
    <row r="73" spans="1:7" ht="15" customHeight="1" hidden="1">
      <c r="A73" s="78"/>
      <c r="B73" s="72"/>
      <c r="C73" s="73" t="s">
        <v>295</v>
      </c>
      <c r="D73" s="80" t="s">
        <v>297</v>
      </c>
      <c r="E73" s="75"/>
      <c r="F73" s="76"/>
      <c r="G73" s="61"/>
    </row>
    <row r="74" spans="1:7" ht="15" customHeight="1">
      <c r="A74" s="78"/>
      <c r="B74" s="72"/>
      <c r="C74" s="73" t="s">
        <v>299</v>
      </c>
      <c r="D74" s="80" t="s">
        <v>298</v>
      </c>
      <c r="E74" s="75">
        <v>0</v>
      </c>
      <c r="F74" s="76"/>
      <c r="G74" s="61"/>
    </row>
    <row r="75" spans="1:7" ht="15" customHeight="1">
      <c r="A75" s="78"/>
      <c r="B75" s="72"/>
      <c r="C75" s="73" t="s">
        <v>300</v>
      </c>
      <c r="D75" s="80" t="s">
        <v>71</v>
      </c>
      <c r="E75" s="75">
        <v>0</v>
      </c>
      <c r="F75" s="76"/>
      <c r="G75" s="61"/>
    </row>
    <row r="76" spans="1:7" ht="15" customHeight="1">
      <c r="A76" s="78"/>
      <c r="B76" s="72"/>
      <c r="C76" s="73"/>
      <c r="D76" s="80"/>
      <c r="E76" s="75" t="s">
        <v>32</v>
      </c>
      <c r="F76" s="76"/>
      <c r="G76" s="61"/>
    </row>
    <row r="77" spans="1:7" ht="15" customHeight="1">
      <c r="A77" s="78"/>
      <c r="B77" s="72"/>
      <c r="C77" s="72" t="s">
        <v>302</v>
      </c>
      <c r="D77" s="74" t="s">
        <v>304</v>
      </c>
      <c r="E77" s="75"/>
      <c r="F77" s="79">
        <f>+E79</f>
        <v>0</v>
      </c>
      <c r="G77" s="61"/>
    </row>
    <row r="78" spans="1:7" ht="15" customHeight="1" hidden="1">
      <c r="A78" s="78"/>
      <c r="B78" s="72"/>
      <c r="C78" s="73" t="s">
        <v>305</v>
      </c>
      <c r="D78" s="80" t="s">
        <v>306</v>
      </c>
      <c r="E78" s="75"/>
      <c r="F78" s="76"/>
      <c r="G78" s="61"/>
    </row>
    <row r="79" spans="1:7" ht="15" customHeight="1">
      <c r="A79" s="78"/>
      <c r="B79" s="72"/>
      <c r="C79" s="73" t="s">
        <v>307</v>
      </c>
      <c r="D79" s="80" t="s">
        <v>308</v>
      </c>
      <c r="E79" s="75">
        <v>0</v>
      </c>
      <c r="F79" s="76"/>
      <c r="G79" s="61"/>
    </row>
    <row r="80" spans="1:7" ht="15" customHeight="1">
      <c r="A80" s="78"/>
      <c r="B80" s="72"/>
      <c r="C80" s="73"/>
      <c r="D80" s="84"/>
      <c r="E80" s="75"/>
      <c r="F80" s="76"/>
      <c r="G80" s="61"/>
    </row>
    <row r="81" spans="1:7" ht="15" customHeight="1">
      <c r="A81" s="78"/>
      <c r="B81" s="72"/>
      <c r="C81" s="73"/>
      <c r="D81" s="84"/>
      <c r="E81" s="75"/>
      <c r="F81" s="76"/>
      <c r="G81" s="61"/>
    </row>
    <row r="82" spans="1:7" ht="15" customHeight="1">
      <c r="A82" s="78"/>
      <c r="B82" s="72"/>
      <c r="C82" s="72" t="s">
        <v>309</v>
      </c>
      <c r="D82" s="645" t="s">
        <v>310</v>
      </c>
      <c r="E82" s="75"/>
      <c r="F82" s="79">
        <f>+E84+E85+E86</f>
        <v>0</v>
      </c>
      <c r="G82" s="61"/>
    </row>
    <row r="83" spans="1:7" ht="15" customHeight="1">
      <c r="A83" s="78"/>
      <c r="B83" s="72"/>
      <c r="C83" s="72"/>
      <c r="D83" s="646"/>
      <c r="E83" s="75"/>
      <c r="F83" s="76"/>
      <c r="G83" s="61"/>
    </row>
    <row r="84" spans="1:7" ht="15" customHeight="1">
      <c r="A84" s="78"/>
      <c r="B84" s="72"/>
      <c r="C84" s="73" t="s">
        <v>311</v>
      </c>
      <c r="D84" s="110" t="s">
        <v>219</v>
      </c>
      <c r="E84" s="75">
        <v>0</v>
      </c>
      <c r="F84" s="76"/>
      <c r="G84" s="61"/>
    </row>
    <row r="85" spans="1:7" ht="15" customHeight="1">
      <c r="A85" s="78"/>
      <c r="B85" s="72"/>
      <c r="C85" s="73" t="s">
        <v>313</v>
      </c>
      <c r="D85" s="110" t="s">
        <v>314</v>
      </c>
      <c r="E85" s="75"/>
      <c r="F85" s="76"/>
      <c r="G85" s="61"/>
    </row>
    <row r="86" spans="1:7" ht="15" customHeight="1">
      <c r="A86" s="78"/>
      <c r="B86" s="72"/>
      <c r="C86" s="73" t="s">
        <v>315</v>
      </c>
      <c r="D86" s="110" t="s">
        <v>316</v>
      </c>
      <c r="E86" s="75">
        <v>0</v>
      </c>
      <c r="F86" s="76"/>
      <c r="G86" s="61"/>
    </row>
    <row r="87" spans="1:7" ht="12.75">
      <c r="A87" s="78"/>
      <c r="B87" s="72"/>
      <c r="C87" s="73"/>
      <c r="D87" s="188"/>
      <c r="E87" s="75"/>
      <c r="F87" s="76"/>
      <c r="G87" s="61"/>
    </row>
    <row r="88" spans="1:6" ht="15" customHeight="1" hidden="1">
      <c r="A88" s="78"/>
      <c r="B88" s="72"/>
      <c r="C88" s="72" t="s">
        <v>324</v>
      </c>
      <c r="D88" s="74" t="s">
        <v>540</v>
      </c>
      <c r="E88" s="75"/>
      <c r="F88" s="79">
        <f>+E89+E90</f>
        <v>0</v>
      </c>
    </row>
    <row r="89" spans="1:6" ht="15" customHeight="1" hidden="1">
      <c r="A89" s="78"/>
      <c r="B89" s="72"/>
      <c r="C89" s="73" t="s">
        <v>326</v>
      </c>
      <c r="D89" s="80" t="s">
        <v>327</v>
      </c>
      <c r="E89" s="75"/>
      <c r="F89" s="76"/>
    </row>
    <row r="90" spans="1:6" ht="15" customHeight="1" hidden="1">
      <c r="A90" s="78"/>
      <c r="B90" s="72"/>
      <c r="C90" s="73" t="s">
        <v>328</v>
      </c>
      <c r="D90" s="80" t="s">
        <v>329</v>
      </c>
      <c r="E90" s="75">
        <v>0</v>
      </c>
      <c r="F90" s="76"/>
    </row>
    <row r="91" spans="1:6" ht="15" customHeight="1" hidden="1">
      <c r="A91" s="78"/>
      <c r="B91" s="72"/>
      <c r="C91" s="73"/>
      <c r="D91" s="80"/>
      <c r="E91" s="75"/>
      <c r="F91" s="76"/>
    </row>
    <row r="92" spans="1:6" ht="15" customHeight="1" hidden="1">
      <c r="A92" s="78"/>
      <c r="B92" s="72"/>
      <c r="C92" s="73"/>
      <c r="D92" s="80"/>
      <c r="E92" s="75"/>
      <c r="F92" s="76"/>
    </row>
    <row r="93" spans="1:6" ht="15" customHeight="1">
      <c r="A93" s="78"/>
      <c r="B93" s="72"/>
      <c r="C93" s="72" t="s">
        <v>330</v>
      </c>
      <c r="D93" s="74" t="s">
        <v>331</v>
      </c>
      <c r="E93" s="75"/>
      <c r="F93" s="79">
        <f>SUM(E94:E99)</f>
        <v>0</v>
      </c>
    </row>
    <row r="94" spans="1:6" ht="15" customHeight="1">
      <c r="A94" s="78"/>
      <c r="B94" s="72"/>
      <c r="C94" s="73" t="s">
        <v>332</v>
      </c>
      <c r="D94" s="80" t="s">
        <v>337</v>
      </c>
      <c r="E94" s="75">
        <v>0</v>
      </c>
      <c r="F94" s="76"/>
    </row>
    <row r="95" spans="1:6" ht="15" customHeight="1">
      <c r="A95" s="78"/>
      <c r="B95" s="72"/>
      <c r="C95" s="73" t="s">
        <v>333</v>
      </c>
      <c r="D95" s="80" t="s">
        <v>338</v>
      </c>
      <c r="E95" s="75">
        <v>0</v>
      </c>
      <c r="F95" s="76"/>
    </row>
    <row r="96" spans="1:6" ht="15" customHeight="1">
      <c r="A96" s="78"/>
      <c r="B96" s="72"/>
      <c r="C96" s="73" t="s">
        <v>334</v>
      </c>
      <c r="D96" s="80" t="s">
        <v>339</v>
      </c>
      <c r="E96" s="75">
        <v>0</v>
      </c>
      <c r="F96" s="76"/>
    </row>
    <row r="97" spans="1:6" ht="15" customHeight="1" hidden="1">
      <c r="A97" s="78"/>
      <c r="B97" s="72"/>
      <c r="C97" s="73" t="s">
        <v>335</v>
      </c>
      <c r="D97" s="80" t="s">
        <v>340</v>
      </c>
      <c r="E97" s="75"/>
      <c r="F97" s="76"/>
    </row>
    <row r="98" spans="1:6" ht="15" customHeight="1" hidden="1">
      <c r="A98" s="78"/>
      <c r="B98" s="72"/>
      <c r="C98" s="73" t="s">
        <v>336</v>
      </c>
      <c r="D98" s="80" t="s">
        <v>341</v>
      </c>
      <c r="E98" s="75"/>
      <c r="F98" s="76"/>
    </row>
    <row r="99" spans="1:6" ht="15" customHeight="1">
      <c r="A99" s="78"/>
      <c r="B99" s="72"/>
      <c r="C99" s="73" t="s">
        <v>343</v>
      </c>
      <c r="D99" s="80" t="s">
        <v>342</v>
      </c>
      <c r="E99" s="75">
        <v>0</v>
      </c>
      <c r="F99" s="76"/>
    </row>
    <row r="100" spans="1:6" ht="15" customHeight="1">
      <c r="A100" s="78"/>
      <c r="B100" s="72"/>
      <c r="C100" s="73"/>
      <c r="D100" s="80"/>
      <c r="E100" s="75"/>
      <c r="F100" s="76"/>
    </row>
    <row r="101" spans="1:6" ht="15" customHeight="1">
      <c r="A101" s="78"/>
      <c r="B101" s="72" t="s">
        <v>348</v>
      </c>
      <c r="C101" s="73"/>
      <c r="D101" s="74" t="s">
        <v>107</v>
      </c>
      <c r="E101" s="75"/>
      <c r="F101" s="79">
        <f>+F103</f>
        <v>0</v>
      </c>
    </row>
    <row r="102" spans="1:6" ht="15" customHeight="1">
      <c r="A102" s="78"/>
      <c r="B102" s="72"/>
      <c r="C102" s="73"/>
      <c r="D102" s="74"/>
      <c r="E102" s="75"/>
      <c r="F102" s="79"/>
    </row>
    <row r="103" spans="1:6" ht="15" customHeight="1">
      <c r="A103" s="78"/>
      <c r="B103" s="72"/>
      <c r="C103" s="72" t="s">
        <v>440</v>
      </c>
      <c r="D103" s="74" t="s">
        <v>441</v>
      </c>
      <c r="E103" s="75"/>
      <c r="F103" s="79">
        <f>SUM(E104:E106)</f>
        <v>0</v>
      </c>
    </row>
    <row r="104" spans="1:6" ht="15" customHeight="1">
      <c r="A104" s="78"/>
      <c r="B104" s="72"/>
      <c r="C104" s="73" t="s">
        <v>456</v>
      </c>
      <c r="D104" s="80" t="s">
        <v>457</v>
      </c>
      <c r="E104" s="75"/>
      <c r="F104" s="79"/>
    </row>
    <row r="105" spans="1:6" ht="15" customHeight="1">
      <c r="A105" s="78"/>
      <c r="B105" s="72"/>
      <c r="C105" s="73" t="s">
        <v>349</v>
      </c>
      <c r="D105" s="80" t="s">
        <v>350</v>
      </c>
      <c r="E105" s="75">
        <v>0</v>
      </c>
      <c r="F105" s="76"/>
    </row>
    <row r="106" spans="1:6" ht="12.75">
      <c r="A106" s="78"/>
      <c r="B106" s="72"/>
      <c r="C106" s="73" t="s">
        <v>351</v>
      </c>
      <c r="D106" s="80" t="s">
        <v>352</v>
      </c>
      <c r="E106" s="75">
        <v>0</v>
      </c>
      <c r="F106" s="76"/>
    </row>
    <row r="107" spans="1:6" ht="15" customHeight="1" hidden="1">
      <c r="A107" s="78"/>
      <c r="B107" s="72"/>
      <c r="C107" s="73" t="s">
        <v>353</v>
      </c>
      <c r="D107" s="80" t="s">
        <v>354</v>
      </c>
      <c r="E107" s="75"/>
      <c r="F107" s="76"/>
    </row>
    <row r="108" spans="1:6" ht="15" customHeight="1" hidden="1">
      <c r="A108" s="78"/>
      <c r="B108" s="72"/>
      <c r="C108" s="73" t="s">
        <v>355</v>
      </c>
      <c r="D108" s="80" t="s">
        <v>356</v>
      </c>
      <c r="E108" s="75"/>
      <c r="F108" s="76"/>
    </row>
    <row r="109" spans="1:6" ht="15" customHeight="1" hidden="1">
      <c r="A109" s="78"/>
      <c r="B109" s="72"/>
      <c r="C109" s="73" t="s">
        <v>368</v>
      </c>
      <c r="D109" s="80" t="s">
        <v>369</v>
      </c>
      <c r="E109" s="75"/>
      <c r="F109" s="76"/>
    </row>
    <row r="110" spans="1:6" ht="15" customHeight="1">
      <c r="A110" s="78"/>
      <c r="B110" s="72"/>
      <c r="C110" s="73"/>
      <c r="D110" s="80"/>
      <c r="E110" s="75"/>
      <c r="F110" s="76"/>
    </row>
    <row r="111" spans="1:6" ht="15" customHeight="1">
      <c r="A111" s="78"/>
      <c r="B111" s="72"/>
      <c r="C111" s="72" t="s">
        <v>370</v>
      </c>
      <c r="D111" s="74" t="s">
        <v>372</v>
      </c>
      <c r="E111" s="75"/>
      <c r="F111" s="79">
        <f>+E112</f>
        <v>0</v>
      </c>
    </row>
    <row r="112" spans="1:6" ht="15" customHeight="1">
      <c r="A112" s="78"/>
      <c r="B112" s="72"/>
      <c r="C112" s="73" t="s">
        <v>373</v>
      </c>
      <c r="D112" s="80" t="s">
        <v>371</v>
      </c>
      <c r="E112" s="75"/>
      <c r="F112" s="76"/>
    </row>
    <row r="113" spans="1:6" ht="15" customHeight="1">
      <c r="A113" s="78"/>
      <c r="B113" s="73"/>
      <c r="C113" s="56"/>
      <c r="D113" s="80"/>
      <c r="E113" s="75"/>
      <c r="F113" s="82"/>
    </row>
    <row r="114" spans="1:6" ht="15" customHeight="1">
      <c r="A114" s="78"/>
      <c r="B114" s="72" t="s">
        <v>374</v>
      </c>
      <c r="C114" s="73"/>
      <c r="D114" s="74" t="s">
        <v>98</v>
      </c>
      <c r="E114" s="75"/>
      <c r="F114" s="79">
        <f>+F116</f>
        <v>0</v>
      </c>
    </row>
    <row r="115" spans="1:6" ht="15" customHeight="1">
      <c r="A115" s="78"/>
      <c r="B115" s="73"/>
      <c r="C115" s="73"/>
      <c r="D115" s="80"/>
      <c r="E115" s="75"/>
      <c r="F115" s="82"/>
    </row>
    <row r="116" spans="1:6" ht="15" customHeight="1">
      <c r="A116" s="78"/>
      <c r="B116" s="73"/>
      <c r="C116" s="72" t="s">
        <v>384</v>
      </c>
      <c r="D116" s="74" t="s">
        <v>385</v>
      </c>
      <c r="E116" s="75"/>
      <c r="F116" s="79">
        <f>E117+E118+E119+F120</f>
        <v>0</v>
      </c>
    </row>
    <row r="117" spans="1:6" ht="15" customHeight="1">
      <c r="A117" s="78"/>
      <c r="B117" s="73"/>
      <c r="C117" s="73" t="s">
        <v>386</v>
      </c>
      <c r="D117" s="80" t="s">
        <v>387</v>
      </c>
      <c r="E117" s="184">
        <v>0</v>
      </c>
      <c r="F117" s="82"/>
    </row>
    <row r="118" spans="1:6" ht="15" customHeight="1">
      <c r="A118" s="78"/>
      <c r="B118" s="73"/>
      <c r="C118" s="73" t="s">
        <v>498</v>
      </c>
      <c r="D118" s="80" t="s">
        <v>499</v>
      </c>
      <c r="E118" s="75">
        <v>0</v>
      </c>
      <c r="F118" s="82"/>
    </row>
    <row r="119" spans="1:6" ht="15" customHeight="1">
      <c r="A119" s="78"/>
      <c r="B119" s="73"/>
      <c r="C119" s="73" t="s">
        <v>154</v>
      </c>
      <c r="D119" s="80" t="s">
        <v>155</v>
      </c>
      <c r="E119" s="75"/>
      <c r="F119" s="82"/>
    </row>
    <row r="120" spans="1:6" ht="15" customHeight="1">
      <c r="A120" s="78"/>
      <c r="B120" s="73"/>
      <c r="C120" s="72" t="s">
        <v>388</v>
      </c>
      <c r="D120" s="74" t="s">
        <v>393</v>
      </c>
      <c r="E120" s="75"/>
      <c r="F120" s="79">
        <f>SUM(E121:E122)</f>
        <v>0</v>
      </c>
    </row>
    <row r="121" spans="1:6" ht="15" customHeight="1" hidden="1">
      <c r="A121" s="78"/>
      <c r="B121" s="73"/>
      <c r="C121" s="73" t="s">
        <v>394</v>
      </c>
      <c r="D121" s="80" t="s">
        <v>127</v>
      </c>
      <c r="E121" s="75">
        <v>0</v>
      </c>
      <c r="F121" s="82"/>
    </row>
    <row r="122" spans="1:6" ht="15" customHeight="1">
      <c r="A122" s="78"/>
      <c r="B122" s="73"/>
      <c r="C122" s="73" t="s">
        <v>359</v>
      </c>
      <c r="D122" s="80" t="s">
        <v>360</v>
      </c>
      <c r="E122" s="75"/>
      <c r="F122" s="82"/>
    </row>
    <row r="123" spans="1:6" ht="15" customHeight="1" hidden="1">
      <c r="A123" s="78"/>
      <c r="B123" s="73"/>
      <c r="C123" s="73" t="s">
        <v>395</v>
      </c>
      <c r="D123" s="80" t="s">
        <v>396</v>
      </c>
      <c r="E123" s="75">
        <v>0</v>
      </c>
      <c r="F123" s="82"/>
    </row>
    <row r="124" spans="1:6" ht="15" customHeight="1" hidden="1">
      <c r="A124" s="78"/>
      <c r="B124" s="73"/>
      <c r="C124" s="73" t="s">
        <v>398</v>
      </c>
      <c r="D124" s="80" t="s">
        <v>399</v>
      </c>
      <c r="E124" s="75">
        <v>0</v>
      </c>
      <c r="F124" s="82"/>
    </row>
    <row r="125" spans="1:6" ht="15" customHeight="1" hidden="1">
      <c r="A125" s="78"/>
      <c r="B125" s="73"/>
      <c r="C125" s="73" t="s">
        <v>400</v>
      </c>
      <c r="D125" s="662" t="s">
        <v>401</v>
      </c>
      <c r="E125" s="75">
        <v>0</v>
      </c>
      <c r="F125" s="82"/>
    </row>
    <row r="126" spans="1:6" ht="15" customHeight="1" hidden="1">
      <c r="A126" s="78"/>
      <c r="B126" s="73"/>
      <c r="C126" s="73"/>
      <c r="D126" s="663"/>
      <c r="E126" s="75"/>
      <c r="F126" s="82"/>
    </row>
    <row r="127" spans="1:6" ht="15" customHeight="1">
      <c r="A127" s="78"/>
      <c r="B127" s="73"/>
      <c r="C127" s="73"/>
      <c r="D127" s="80"/>
      <c r="E127" s="75"/>
      <c r="F127" s="82"/>
    </row>
    <row r="128" spans="1:6" ht="15" customHeight="1">
      <c r="A128" s="78"/>
      <c r="B128" s="73"/>
      <c r="C128" s="73"/>
      <c r="D128" s="80"/>
      <c r="E128" s="75"/>
      <c r="F128" s="82"/>
    </row>
    <row r="129" spans="1:6" ht="15" customHeight="1" thickBot="1">
      <c r="A129" s="92"/>
      <c r="B129" s="93"/>
      <c r="C129" s="93"/>
      <c r="D129" s="84"/>
      <c r="E129" s="94"/>
      <c r="F129" s="95"/>
    </row>
    <row r="130" spans="1:6" ht="15" customHeight="1" thickBot="1">
      <c r="A130" s="647" t="s">
        <v>460</v>
      </c>
      <c r="B130" s="648"/>
      <c r="C130" s="648"/>
      <c r="D130" s="648"/>
      <c r="E130" s="96">
        <f>SUM(E14:E129)</f>
        <v>0</v>
      </c>
      <c r="F130" s="114">
        <f>+F114+F101+F70+F47+F11</f>
        <v>0</v>
      </c>
    </row>
    <row r="132" ht="12.75" hidden="1">
      <c r="F132" s="56">
        <v>23126126.560783334</v>
      </c>
    </row>
    <row r="133" ht="12.75" hidden="1">
      <c r="F133" s="61">
        <v>24651535.89</v>
      </c>
    </row>
    <row r="134" ht="12.75" hidden="1">
      <c r="F134" s="61">
        <f>+F133-F130</f>
        <v>24651535.89</v>
      </c>
    </row>
    <row r="135" ht="12.75" hidden="1"/>
    <row r="136" ht="12.75" hidden="1">
      <c r="F136" s="61">
        <f>+F130-0</f>
        <v>0</v>
      </c>
    </row>
    <row r="137" ht="12.75" hidden="1">
      <c r="F137" s="61">
        <f>+F130-F132</f>
        <v>-23126126.560783334</v>
      </c>
    </row>
    <row r="139" ht="13.5" thickBot="1"/>
    <row r="140" ht="13.5" thickBot="1">
      <c r="F140" s="114"/>
    </row>
    <row r="141" ht="12.75">
      <c r="F141" s="61"/>
    </row>
    <row r="142" ht="12.75">
      <c r="F142" s="61"/>
    </row>
  </sheetData>
  <sheetProtection/>
  <mergeCells count="13">
    <mergeCell ref="A1:F1"/>
    <mergeCell ref="A2:F2"/>
    <mergeCell ref="A4:F4"/>
    <mergeCell ref="A8:F8"/>
    <mergeCell ref="A6:F6"/>
    <mergeCell ref="D40:D41"/>
    <mergeCell ref="D125:D126"/>
    <mergeCell ref="D82:D83"/>
    <mergeCell ref="A130:D130"/>
    <mergeCell ref="D30:D31"/>
    <mergeCell ref="D32:D33"/>
    <mergeCell ref="D34:D35"/>
    <mergeCell ref="D37:D38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I193"/>
  <sheetViews>
    <sheetView zoomScale="125" zoomScaleNormal="125" zoomScalePageLayoutView="0" workbookViewId="0" topLeftCell="A1">
      <selection activeCell="G32" sqref="G32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3.421875" style="56" customWidth="1"/>
    <col min="5" max="5" width="13.8515625" style="56" customWidth="1"/>
    <col min="6" max="6" width="15.28125" style="56" customWidth="1"/>
    <col min="7" max="7" width="14.7109375" style="56" customWidth="1"/>
    <col min="8" max="8" width="13.8515625" style="56" bestFit="1" customWidth="1"/>
    <col min="9" max="9" width="12.28125" style="56" bestFit="1" customWidth="1"/>
    <col min="10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558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9">
        <f>+F13+F19+F23+F30+F37</f>
        <v>0</v>
      </c>
      <c r="G11" s="61"/>
      <c r="H11" s="77"/>
    </row>
    <row r="12" spans="1:6" ht="15" customHeight="1">
      <c r="A12" s="55"/>
      <c r="B12" s="72"/>
      <c r="C12" s="73"/>
      <c r="D12" s="74"/>
      <c r="E12" s="75"/>
      <c r="F12" s="76"/>
    </row>
    <row r="13" spans="1:8" ht="15" customHeight="1">
      <c r="A13" s="78"/>
      <c r="B13" s="73"/>
      <c r="C13" s="72" t="s">
        <v>433</v>
      </c>
      <c r="D13" s="74" t="s">
        <v>434</v>
      </c>
      <c r="E13" s="75"/>
      <c r="F13" s="79">
        <f>+E14+E17+E15</f>
        <v>0</v>
      </c>
      <c r="G13" s="61"/>
      <c r="H13" s="77"/>
    </row>
    <row r="14" spans="1:8" ht="15" customHeight="1">
      <c r="A14" s="78"/>
      <c r="B14" s="73"/>
      <c r="C14" s="125" t="s">
        <v>159</v>
      </c>
      <c r="D14" s="126" t="s">
        <v>160</v>
      </c>
      <c r="E14" s="140">
        <v>0</v>
      </c>
      <c r="F14" s="79"/>
      <c r="G14" s="61"/>
      <c r="H14" s="61"/>
    </row>
    <row r="15" spans="1:6" ht="15" customHeight="1">
      <c r="A15" s="78"/>
      <c r="B15" s="73"/>
      <c r="C15" s="125" t="s">
        <v>161</v>
      </c>
      <c r="D15" s="126" t="s">
        <v>162</v>
      </c>
      <c r="E15" s="140">
        <v>0</v>
      </c>
      <c r="F15" s="82"/>
    </row>
    <row r="16" spans="1:6" ht="15" customHeight="1">
      <c r="A16" s="78"/>
      <c r="B16" s="73"/>
      <c r="C16" s="125" t="s">
        <v>163</v>
      </c>
      <c r="D16" s="126" t="s">
        <v>124</v>
      </c>
      <c r="E16" s="140"/>
      <c r="F16" s="82"/>
    </row>
    <row r="17" spans="1:7" ht="15" customHeight="1">
      <c r="A17" s="78"/>
      <c r="B17" s="73"/>
      <c r="C17" s="125" t="s">
        <v>164</v>
      </c>
      <c r="D17" s="126" t="s">
        <v>123</v>
      </c>
      <c r="E17" s="140"/>
      <c r="F17" s="82"/>
      <c r="G17" s="61"/>
    </row>
    <row r="18" spans="1:6" ht="15" customHeight="1">
      <c r="A18" s="78"/>
      <c r="B18" s="73"/>
      <c r="C18" s="73"/>
      <c r="D18" s="80"/>
      <c r="E18" s="81"/>
      <c r="F18" s="82"/>
    </row>
    <row r="19" spans="1:6" ht="15" customHeight="1">
      <c r="A19" s="78"/>
      <c r="B19" s="73"/>
      <c r="C19" s="72" t="s">
        <v>435</v>
      </c>
      <c r="D19" s="74" t="s">
        <v>169</v>
      </c>
      <c r="E19" s="81"/>
      <c r="F19" s="79">
        <f>+E20</f>
        <v>0</v>
      </c>
    </row>
    <row r="20" spans="1:6" ht="15" customHeight="1">
      <c r="A20" s="78"/>
      <c r="B20" s="73"/>
      <c r="C20" s="125" t="s">
        <v>170</v>
      </c>
      <c r="D20" s="126" t="s">
        <v>174</v>
      </c>
      <c r="E20" s="140">
        <v>0</v>
      </c>
      <c r="F20" s="82"/>
    </row>
    <row r="21" spans="1:6" ht="15" customHeight="1" hidden="1">
      <c r="A21" s="78"/>
      <c r="B21" s="73"/>
      <c r="C21" s="73" t="s">
        <v>171</v>
      </c>
      <c r="D21" s="80" t="s">
        <v>125</v>
      </c>
      <c r="E21" s="81">
        <v>0</v>
      </c>
      <c r="F21" s="82"/>
    </row>
    <row r="22" spans="1:6" ht="15" customHeight="1">
      <c r="A22" s="78"/>
      <c r="B22" s="73"/>
      <c r="C22" s="73"/>
      <c r="D22" s="80"/>
      <c r="E22" s="81"/>
      <c r="F22" s="82"/>
    </row>
    <row r="23" spans="1:6" ht="15" customHeight="1">
      <c r="A23" s="78"/>
      <c r="B23" s="73"/>
      <c r="C23" s="72" t="s">
        <v>436</v>
      </c>
      <c r="D23" s="74" t="s">
        <v>176</v>
      </c>
      <c r="E23" s="81"/>
      <c r="F23" s="79">
        <f>SUM(E24:E28)</f>
        <v>0</v>
      </c>
    </row>
    <row r="24" spans="1:6" ht="15" customHeight="1">
      <c r="A24" s="78"/>
      <c r="B24" s="73"/>
      <c r="C24" s="125" t="s">
        <v>476</v>
      </c>
      <c r="D24" s="126" t="s">
        <v>477</v>
      </c>
      <c r="E24" s="140">
        <v>0</v>
      </c>
      <c r="F24" s="79"/>
    </row>
    <row r="25" spans="1:6" ht="15" customHeight="1">
      <c r="A25" s="78"/>
      <c r="B25" s="73"/>
      <c r="C25" s="125" t="s">
        <v>478</v>
      </c>
      <c r="D25" s="126" t="s">
        <v>559</v>
      </c>
      <c r="E25" s="140">
        <v>0</v>
      </c>
      <c r="F25" s="79"/>
    </row>
    <row r="26" spans="1:7" ht="15" customHeight="1">
      <c r="A26" s="78"/>
      <c r="B26" s="73"/>
      <c r="C26" s="125" t="s">
        <v>177</v>
      </c>
      <c r="D26" s="126" t="s">
        <v>178</v>
      </c>
      <c r="E26" s="140"/>
      <c r="F26" s="82"/>
      <c r="G26" s="77"/>
    </row>
    <row r="27" spans="1:8" ht="15" customHeight="1">
      <c r="A27" s="78"/>
      <c r="B27" s="73"/>
      <c r="C27" s="125" t="s">
        <v>179</v>
      </c>
      <c r="D27" s="126" t="s">
        <v>126</v>
      </c>
      <c r="E27" s="139"/>
      <c r="F27" s="82"/>
      <c r="H27" s="61"/>
    </row>
    <row r="28" spans="1:6" ht="15" customHeight="1">
      <c r="A28" s="78"/>
      <c r="B28" s="73"/>
      <c r="C28" s="125" t="s">
        <v>180</v>
      </c>
      <c r="D28" s="126" t="s">
        <v>181</v>
      </c>
      <c r="E28" s="139"/>
      <c r="F28" s="82"/>
    </row>
    <row r="29" spans="1:6" ht="15" customHeight="1">
      <c r="A29" s="78"/>
      <c r="B29" s="73"/>
      <c r="C29" s="73"/>
      <c r="D29" s="80"/>
      <c r="E29" s="75"/>
      <c r="F29" s="82"/>
    </row>
    <row r="30" spans="1:7" ht="15" customHeight="1">
      <c r="A30" s="78"/>
      <c r="B30" s="73"/>
      <c r="C30" s="72" t="s">
        <v>437</v>
      </c>
      <c r="D30" s="645" t="s">
        <v>183</v>
      </c>
      <c r="E30" s="75"/>
      <c r="F30" s="79">
        <f>+E32+E34</f>
        <v>0</v>
      </c>
      <c r="G30" s="61"/>
    </row>
    <row r="31" spans="1:7" ht="15" customHeight="1">
      <c r="A31" s="78"/>
      <c r="B31" s="73"/>
      <c r="C31" s="73"/>
      <c r="D31" s="646"/>
      <c r="E31" s="75"/>
      <c r="F31" s="82"/>
      <c r="G31" s="61"/>
    </row>
    <row r="32" spans="1:7" ht="15" customHeight="1">
      <c r="A32" s="78"/>
      <c r="B32" s="73"/>
      <c r="C32" s="125" t="s">
        <v>184</v>
      </c>
      <c r="D32" s="643" t="s">
        <v>185</v>
      </c>
      <c r="E32" s="139">
        <f>(+E14+E15+E17+E20+E24+E27+E28)*9.25%</f>
        <v>0</v>
      </c>
      <c r="F32" s="82"/>
      <c r="G32" s="77"/>
    </row>
    <row r="33" spans="1:6" ht="15" customHeight="1">
      <c r="A33" s="78"/>
      <c r="B33" s="73"/>
      <c r="C33" s="125"/>
      <c r="D33" s="644"/>
      <c r="E33" s="139"/>
      <c r="F33" s="82"/>
    </row>
    <row r="34" spans="1:7" ht="15" customHeight="1">
      <c r="A34" s="78"/>
      <c r="B34" s="73"/>
      <c r="C34" s="125" t="s">
        <v>186</v>
      </c>
      <c r="D34" s="643" t="s">
        <v>189</v>
      </c>
      <c r="E34" s="139">
        <f>(+E14+E15+E17+E20+E24+E27+E28)*0.5%</f>
        <v>0</v>
      </c>
      <c r="F34" s="82"/>
      <c r="G34" s="61"/>
    </row>
    <row r="35" spans="1:7" ht="15" customHeight="1">
      <c r="A35" s="78"/>
      <c r="B35" s="73"/>
      <c r="C35" s="125"/>
      <c r="D35" s="644"/>
      <c r="E35" s="139"/>
      <c r="F35" s="82"/>
      <c r="G35" s="61"/>
    </row>
    <row r="36" spans="1:7" ht="15" customHeight="1">
      <c r="A36" s="78"/>
      <c r="B36" s="73"/>
      <c r="C36" s="73"/>
      <c r="D36" s="85"/>
      <c r="E36" s="75"/>
      <c r="F36" s="82"/>
      <c r="G36" s="61"/>
    </row>
    <row r="37" spans="1:6" ht="12.75" customHeight="1">
      <c r="A37" s="78"/>
      <c r="B37" s="72"/>
      <c r="C37" s="72" t="s">
        <v>447</v>
      </c>
      <c r="D37" s="645" t="s">
        <v>191</v>
      </c>
      <c r="E37" s="75"/>
      <c r="F37" s="79">
        <f>+E39+E41+E43</f>
        <v>0</v>
      </c>
    </row>
    <row r="38" spans="1:6" ht="15" customHeight="1">
      <c r="A38" s="78"/>
      <c r="B38" s="73"/>
      <c r="C38" s="73"/>
      <c r="D38" s="646"/>
      <c r="E38" s="75"/>
      <c r="F38" s="82"/>
    </row>
    <row r="39" spans="1:6" ht="15" customHeight="1">
      <c r="A39" s="78"/>
      <c r="B39" s="73"/>
      <c r="C39" s="125" t="s">
        <v>192</v>
      </c>
      <c r="D39" s="643" t="s">
        <v>49</v>
      </c>
      <c r="E39" s="139">
        <f>(+E14+E15+E17+E20+E24+E27+E28)*5.08%</f>
        <v>0</v>
      </c>
      <c r="F39" s="82"/>
    </row>
    <row r="40" spans="1:6" ht="15" customHeight="1">
      <c r="A40" s="78"/>
      <c r="B40" s="73"/>
      <c r="C40" s="125"/>
      <c r="D40" s="664"/>
      <c r="E40" s="139"/>
      <c r="F40" s="82"/>
    </row>
    <row r="41" spans="1:6" ht="15" customHeight="1">
      <c r="A41" s="78"/>
      <c r="B41" s="73"/>
      <c r="C41" s="125" t="s">
        <v>194</v>
      </c>
      <c r="D41" s="643" t="s">
        <v>195</v>
      </c>
      <c r="E41" s="139">
        <f>(+E14+E15+E17+E20+E24+E27+E28)*1.5%</f>
        <v>0</v>
      </c>
      <c r="F41" s="82"/>
    </row>
    <row r="42" spans="1:6" ht="15" customHeight="1">
      <c r="A42" s="78"/>
      <c r="B42" s="73"/>
      <c r="C42" s="125"/>
      <c r="D42" s="644"/>
      <c r="E42" s="139"/>
      <c r="F42" s="82"/>
    </row>
    <row r="43" spans="1:6" ht="15" customHeight="1">
      <c r="A43" s="78"/>
      <c r="B43" s="73"/>
      <c r="C43" s="125" t="s">
        <v>196</v>
      </c>
      <c r="D43" s="144" t="s">
        <v>197</v>
      </c>
      <c r="E43" s="139">
        <f>(+E14+E15+E17+E20+E24+E27+E28)*3%</f>
        <v>0</v>
      </c>
      <c r="F43" s="82"/>
    </row>
    <row r="44" spans="1:6" ht="15" customHeight="1">
      <c r="A44" s="78"/>
      <c r="B44" s="73"/>
      <c r="C44" s="73"/>
      <c r="D44" s="85"/>
      <c r="E44" s="75"/>
      <c r="F44" s="82"/>
    </row>
    <row r="45" spans="1:6" ht="15" customHeight="1">
      <c r="A45" s="78"/>
      <c r="B45" s="73"/>
      <c r="C45" s="72" t="s">
        <v>438</v>
      </c>
      <c r="D45" s="83" t="s">
        <v>199</v>
      </c>
      <c r="E45" s="75"/>
      <c r="F45" s="79">
        <f>+E46</f>
        <v>0</v>
      </c>
    </row>
    <row r="46" spans="1:6" ht="15" customHeight="1">
      <c r="A46" s="78"/>
      <c r="B46" s="73"/>
      <c r="C46" s="73" t="s">
        <v>200</v>
      </c>
      <c r="D46" s="85" t="s">
        <v>201</v>
      </c>
      <c r="E46" s="75"/>
      <c r="F46" s="82"/>
    </row>
    <row r="47" spans="1:6" ht="15" customHeight="1">
      <c r="A47" s="78"/>
      <c r="B47" s="73"/>
      <c r="C47" s="73"/>
      <c r="D47" s="85"/>
      <c r="E47" s="75"/>
      <c r="F47" s="82"/>
    </row>
    <row r="48" spans="1:6" ht="15" customHeight="1">
      <c r="A48" s="78"/>
      <c r="B48" s="72" t="s">
        <v>202</v>
      </c>
      <c r="C48" s="73"/>
      <c r="D48" s="74" t="s">
        <v>157</v>
      </c>
      <c r="E48" s="75"/>
      <c r="F48" s="86">
        <f>+F55+F61+F66+F69+F73+F76+F80</f>
        <v>0</v>
      </c>
    </row>
    <row r="49" spans="1:6" ht="15" customHeight="1">
      <c r="A49" s="78"/>
      <c r="B49" s="72"/>
      <c r="C49" s="73"/>
      <c r="D49" s="74"/>
      <c r="E49" s="75"/>
      <c r="F49" s="87"/>
    </row>
    <row r="50" spans="1:6" ht="15" customHeight="1">
      <c r="A50" s="78"/>
      <c r="B50" s="73"/>
      <c r="C50" s="72" t="s">
        <v>439</v>
      </c>
      <c r="D50" s="74" t="s">
        <v>97</v>
      </c>
      <c r="E50" s="75"/>
      <c r="F50" s="79">
        <f>+E51+E52+E53</f>
        <v>0</v>
      </c>
    </row>
    <row r="51" spans="1:6" ht="15" customHeight="1">
      <c r="A51" s="78"/>
      <c r="B51" s="73"/>
      <c r="C51" s="73" t="s">
        <v>203</v>
      </c>
      <c r="D51" s="80" t="s">
        <v>204</v>
      </c>
      <c r="E51" s="75">
        <v>0</v>
      </c>
      <c r="F51" s="82"/>
    </row>
    <row r="52" spans="1:6" ht="15" customHeight="1">
      <c r="A52" s="78"/>
      <c r="B52" s="73"/>
      <c r="C52" s="73" t="s">
        <v>205</v>
      </c>
      <c r="D52" s="80" t="s">
        <v>206</v>
      </c>
      <c r="E52" s="75">
        <v>0</v>
      </c>
      <c r="F52" s="82"/>
    </row>
    <row r="53" spans="1:6" ht="15" customHeight="1">
      <c r="A53" s="78"/>
      <c r="B53" s="73"/>
      <c r="C53" s="73" t="s">
        <v>207</v>
      </c>
      <c r="D53" s="80" t="s">
        <v>208</v>
      </c>
      <c r="E53" s="75">
        <v>0</v>
      </c>
      <c r="F53" s="82"/>
    </row>
    <row r="54" spans="1:6" ht="15" customHeight="1">
      <c r="A54" s="78"/>
      <c r="B54" s="73"/>
      <c r="C54" s="73"/>
      <c r="D54" s="80"/>
      <c r="E54" s="75"/>
      <c r="F54" s="82"/>
    </row>
    <row r="55" spans="1:6" ht="15" customHeight="1">
      <c r="A55" s="78"/>
      <c r="B55" s="73"/>
      <c r="C55" s="72" t="s">
        <v>209</v>
      </c>
      <c r="D55" s="74" t="s">
        <v>210</v>
      </c>
      <c r="E55" s="75"/>
      <c r="F55" s="79">
        <f>+E56+E57+E58</f>
        <v>0</v>
      </c>
    </row>
    <row r="56" spans="1:6" ht="15" customHeight="1">
      <c r="A56" s="78"/>
      <c r="B56" s="73"/>
      <c r="C56" s="125" t="s">
        <v>213</v>
      </c>
      <c r="D56" s="126" t="s">
        <v>214</v>
      </c>
      <c r="E56" s="139"/>
      <c r="F56" s="79"/>
    </row>
    <row r="57" spans="1:6" ht="15" customHeight="1">
      <c r="A57" s="78"/>
      <c r="B57" s="73"/>
      <c r="C57" s="125" t="s">
        <v>220</v>
      </c>
      <c r="D57" s="126" t="s">
        <v>379</v>
      </c>
      <c r="E57" s="139"/>
      <c r="F57" s="79"/>
    </row>
    <row r="58" spans="1:6" ht="15" customHeight="1">
      <c r="A58" s="78"/>
      <c r="B58" s="73"/>
      <c r="C58" s="125" t="s">
        <v>223</v>
      </c>
      <c r="D58" s="126" t="s">
        <v>224</v>
      </c>
      <c r="E58" s="139"/>
      <c r="F58" s="79"/>
    </row>
    <row r="59" spans="1:6" ht="15" customHeight="1">
      <c r="A59" s="78"/>
      <c r="B59" s="73"/>
      <c r="C59" s="73" t="s">
        <v>222</v>
      </c>
      <c r="D59" s="80" t="s">
        <v>225</v>
      </c>
      <c r="E59" s="75">
        <v>0</v>
      </c>
      <c r="F59" s="82"/>
    </row>
    <row r="60" spans="1:6" ht="15" customHeight="1">
      <c r="A60" s="78"/>
      <c r="B60" s="73"/>
      <c r="C60" s="73"/>
      <c r="D60" s="80"/>
      <c r="E60" s="75"/>
      <c r="F60" s="82"/>
    </row>
    <row r="61" spans="1:6" ht="15" customHeight="1">
      <c r="A61" s="78"/>
      <c r="B61" s="73"/>
      <c r="C61" s="72" t="s">
        <v>226</v>
      </c>
      <c r="D61" s="74" t="s">
        <v>227</v>
      </c>
      <c r="E61" s="75"/>
      <c r="F61" s="79">
        <f>+E62+E63+E64</f>
        <v>0</v>
      </c>
    </row>
    <row r="62" spans="1:6" ht="15" customHeight="1">
      <c r="A62" s="78"/>
      <c r="B62" s="73"/>
      <c r="C62" s="125" t="s">
        <v>228</v>
      </c>
      <c r="D62" s="126" t="s">
        <v>229</v>
      </c>
      <c r="E62" s="139">
        <v>0</v>
      </c>
      <c r="F62" s="79"/>
    </row>
    <row r="63" spans="1:6" ht="15" customHeight="1">
      <c r="A63" s="78"/>
      <c r="B63" s="73"/>
      <c r="C63" s="73" t="s">
        <v>231</v>
      </c>
      <c r="D63" s="80" t="s">
        <v>230</v>
      </c>
      <c r="E63" s="75"/>
      <c r="F63" s="79"/>
    </row>
    <row r="64" spans="1:6" ht="15" customHeight="1">
      <c r="A64" s="78"/>
      <c r="B64" s="73"/>
      <c r="C64" s="125" t="s">
        <v>232</v>
      </c>
      <c r="D64" s="126" t="s">
        <v>233</v>
      </c>
      <c r="E64" s="139"/>
      <c r="F64" s="82"/>
    </row>
    <row r="65" spans="1:6" ht="15" customHeight="1">
      <c r="A65" s="78"/>
      <c r="B65" s="73"/>
      <c r="C65" s="73"/>
      <c r="D65" s="80"/>
      <c r="E65" s="75"/>
      <c r="F65" s="82"/>
    </row>
    <row r="66" spans="1:6" ht="15" customHeight="1">
      <c r="A66" s="78"/>
      <c r="B66" s="73"/>
      <c r="C66" s="72" t="s">
        <v>236</v>
      </c>
      <c r="D66" s="74" t="s">
        <v>237</v>
      </c>
      <c r="E66" s="75"/>
      <c r="F66" s="79">
        <f>+E67</f>
        <v>0</v>
      </c>
    </row>
    <row r="67" spans="1:6" ht="15" customHeight="1">
      <c r="A67" s="78"/>
      <c r="B67" s="73"/>
      <c r="C67" s="125" t="s">
        <v>248</v>
      </c>
      <c r="D67" s="126" t="s">
        <v>249</v>
      </c>
      <c r="E67" s="139">
        <v>0</v>
      </c>
      <c r="F67" s="82"/>
    </row>
    <row r="68" spans="1:6" ht="15" customHeight="1">
      <c r="A68" s="78"/>
      <c r="B68" s="73"/>
      <c r="C68" s="73"/>
      <c r="D68" s="80"/>
      <c r="E68" s="75"/>
      <c r="F68" s="82"/>
    </row>
    <row r="69" spans="1:6" ht="15" customHeight="1">
      <c r="A69" s="78"/>
      <c r="B69" s="73"/>
      <c r="C69" s="72" t="s">
        <v>250</v>
      </c>
      <c r="D69" s="74" t="s">
        <v>251</v>
      </c>
      <c r="E69" s="75"/>
      <c r="F69" s="79">
        <f>SUM(E70:E71)</f>
        <v>0</v>
      </c>
    </row>
    <row r="70" spans="1:6" ht="15" customHeight="1">
      <c r="A70" s="78"/>
      <c r="B70" s="73"/>
      <c r="C70" s="125" t="s">
        <v>252</v>
      </c>
      <c r="D70" s="126" t="s">
        <v>253</v>
      </c>
      <c r="E70" s="139">
        <v>0</v>
      </c>
      <c r="F70" s="82"/>
    </row>
    <row r="71" spans="1:6" ht="15" customHeight="1">
      <c r="A71" s="78"/>
      <c r="B71" s="73"/>
      <c r="C71" s="125" t="s">
        <v>254</v>
      </c>
      <c r="D71" s="126" t="s">
        <v>255</v>
      </c>
      <c r="E71" s="139">
        <v>0</v>
      </c>
      <c r="F71" s="82"/>
    </row>
    <row r="72" spans="1:6" ht="15" customHeight="1">
      <c r="A72" s="78"/>
      <c r="B72" s="73"/>
      <c r="C72" s="73"/>
      <c r="D72" s="80"/>
      <c r="E72" s="75"/>
      <c r="F72" s="82"/>
    </row>
    <row r="73" spans="1:6" ht="15" customHeight="1">
      <c r="A73" s="78"/>
      <c r="B73" s="73"/>
      <c r="C73" s="72" t="s">
        <v>256</v>
      </c>
      <c r="D73" s="74" t="s">
        <v>257</v>
      </c>
      <c r="E73" s="75"/>
      <c r="F73" s="79">
        <f>SUM(E74:E74)</f>
        <v>0</v>
      </c>
    </row>
    <row r="74" spans="1:7" ht="15" customHeight="1">
      <c r="A74" s="78"/>
      <c r="B74" s="73"/>
      <c r="C74" s="125" t="s">
        <v>258</v>
      </c>
      <c r="D74" s="126" t="s">
        <v>259</v>
      </c>
      <c r="E74" s="139">
        <f>(+E14+E15+E17+E20+E24+E27+E28)*6.5%</f>
        <v>0</v>
      </c>
      <c r="F74" s="82"/>
      <c r="G74" s="61"/>
    </row>
    <row r="75" spans="1:7" ht="15" customHeight="1">
      <c r="A75" s="78"/>
      <c r="B75" s="73"/>
      <c r="C75" s="73"/>
      <c r="D75" s="85"/>
      <c r="E75" s="75"/>
      <c r="F75" s="82"/>
      <c r="G75" s="61"/>
    </row>
    <row r="76" spans="1:7" ht="15" customHeight="1">
      <c r="A76" s="78"/>
      <c r="B76" s="73"/>
      <c r="C76" s="72" t="s">
        <v>270</v>
      </c>
      <c r="D76" s="183" t="s">
        <v>271</v>
      </c>
      <c r="E76" s="75"/>
      <c r="F76" s="79">
        <f>+E78+E77</f>
        <v>0</v>
      </c>
      <c r="G76" s="61"/>
    </row>
    <row r="77" spans="1:7" ht="25.5">
      <c r="A77" s="78"/>
      <c r="B77" s="73"/>
      <c r="C77" s="125" t="s">
        <v>495</v>
      </c>
      <c r="D77" s="144" t="s">
        <v>30</v>
      </c>
      <c r="E77" s="139">
        <v>0</v>
      </c>
      <c r="F77" s="79"/>
      <c r="G77" s="61"/>
    </row>
    <row r="78" spans="1:7" ht="15" customHeight="1">
      <c r="A78" s="78"/>
      <c r="B78" s="73"/>
      <c r="C78" s="179" t="s">
        <v>282</v>
      </c>
      <c r="D78" s="180" t="s">
        <v>380</v>
      </c>
      <c r="E78" s="181">
        <v>0</v>
      </c>
      <c r="F78" s="82"/>
      <c r="G78" s="61"/>
    </row>
    <row r="79" spans="1:6" ht="15" customHeight="1">
      <c r="A79" s="78"/>
      <c r="B79" s="73"/>
      <c r="C79" s="73"/>
      <c r="D79" s="85"/>
      <c r="E79" s="75"/>
      <c r="F79" s="82"/>
    </row>
    <row r="80" spans="1:6" ht="15" customHeight="1">
      <c r="A80" s="78"/>
      <c r="B80" s="73"/>
      <c r="C80" s="72" t="s">
        <v>8</v>
      </c>
      <c r="D80" s="83" t="s">
        <v>12</v>
      </c>
      <c r="E80" s="75"/>
      <c r="F80" s="79">
        <f>+E81</f>
        <v>0</v>
      </c>
    </row>
    <row r="81" spans="1:6" ht="15" customHeight="1">
      <c r="A81" s="78"/>
      <c r="B81" s="73"/>
      <c r="C81" s="125" t="s">
        <v>9</v>
      </c>
      <c r="D81" s="144" t="s">
        <v>11</v>
      </c>
      <c r="E81" s="139"/>
      <c r="F81" s="82"/>
    </row>
    <row r="82" spans="1:6" ht="15" customHeight="1">
      <c r="A82" s="78"/>
      <c r="B82" s="73"/>
      <c r="C82" s="73"/>
      <c r="D82" s="85"/>
      <c r="E82" s="75"/>
      <c r="F82" s="82"/>
    </row>
    <row r="83" spans="1:7" ht="15" customHeight="1">
      <c r="A83" s="78"/>
      <c r="B83" s="72" t="s">
        <v>292</v>
      </c>
      <c r="C83" s="73"/>
      <c r="D83" s="74" t="s">
        <v>105</v>
      </c>
      <c r="E83" s="75"/>
      <c r="F83" s="79">
        <f>+F85+F90+F94+F103+F107</f>
        <v>0</v>
      </c>
      <c r="G83" s="61"/>
    </row>
    <row r="84" spans="1:7" ht="15" customHeight="1">
      <c r="A84" s="78"/>
      <c r="B84" s="72"/>
      <c r="C84" s="73"/>
      <c r="D84" s="182"/>
      <c r="E84" s="75"/>
      <c r="F84" s="79"/>
      <c r="G84" s="61"/>
    </row>
    <row r="85" spans="1:7" ht="15" customHeight="1">
      <c r="A85" s="78"/>
      <c r="B85" s="72"/>
      <c r="C85" s="72" t="s">
        <v>293</v>
      </c>
      <c r="D85" s="74" t="s">
        <v>294</v>
      </c>
      <c r="E85" s="75"/>
      <c r="F85" s="79">
        <f>+E86+E87+E88</f>
        <v>0</v>
      </c>
      <c r="G85" s="61"/>
    </row>
    <row r="86" spans="1:7" ht="15" customHeight="1">
      <c r="A86" s="78"/>
      <c r="B86" s="72"/>
      <c r="C86" s="125" t="s">
        <v>295</v>
      </c>
      <c r="D86" s="126" t="s">
        <v>70</v>
      </c>
      <c r="E86" s="139">
        <v>0</v>
      </c>
      <c r="F86" s="79"/>
      <c r="G86" s="61"/>
    </row>
    <row r="87" spans="1:7" ht="15" customHeight="1">
      <c r="A87" s="78"/>
      <c r="B87" s="72"/>
      <c r="C87" s="125" t="s">
        <v>299</v>
      </c>
      <c r="D87" s="126" t="s">
        <v>298</v>
      </c>
      <c r="E87" s="139">
        <v>0</v>
      </c>
      <c r="F87" s="79"/>
      <c r="G87" s="61"/>
    </row>
    <row r="88" spans="1:7" ht="15" customHeight="1">
      <c r="A88" s="78"/>
      <c r="B88" s="72"/>
      <c r="C88" s="125" t="s">
        <v>300</v>
      </c>
      <c r="D88" s="126" t="s">
        <v>31</v>
      </c>
      <c r="E88" s="139">
        <v>0</v>
      </c>
      <c r="F88" s="79"/>
      <c r="G88" s="61"/>
    </row>
    <row r="89" spans="1:7" ht="15" customHeight="1">
      <c r="A89" s="78"/>
      <c r="B89" s="72"/>
      <c r="C89" s="73"/>
      <c r="D89" s="74"/>
      <c r="E89" s="75"/>
      <c r="F89" s="76"/>
      <c r="G89" s="61"/>
    </row>
    <row r="90" spans="1:6" ht="15" customHeight="1">
      <c r="A90" s="78"/>
      <c r="B90" s="72"/>
      <c r="C90" s="72" t="s">
        <v>302</v>
      </c>
      <c r="D90" s="74" t="s">
        <v>304</v>
      </c>
      <c r="E90" s="75"/>
      <c r="F90" s="79">
        <f>+E91+E92</f>
        <v>0</v>
      </c>
    </row>
    <row r="91" spans="1:6" ht="15" customHeight="1" hidden="1">
      <c r="A91" s="78"/>
      <c r="B91" s="72"/>
      <c r="C91" s="73" t="s">
        <v>305</v>
      </c>
      <c r="D91" s="80" t="s">
        <v>306</v>
      </c>
      <c r="E91" s="75">
        <v>0</v>
      </c>
      <c r="F91" s="76"/>
    </row>
    <row r="92" spans="1:6" ht="15" customHeight="1">
      <c r="A92" s="78"/>
      <c r="B92" s="72"/>
      <c r="C92" s="125" t="s">
        <v>307</v>
      </c>
      <c r="D92" s="126" t="s">
        <v>308</v>
      </c>
      <c r="E92" s="139">
        <v>0</v>
      </c>
      <c r="F92" s="76"/>
    </row>
    <row r="93" spans="1:6" ht="15" customHeight="1">
      <c r="A93" s="78"/>
      <c r="B93" s="72"/>
      <c r="C93" s="73"/>
      <c r="D93" s="84"/>
      <c r="E93" s="75"/>
      <c r="F93" s="76"/>
    </row>
    <row r="94" spans="1:6" ht="15" customHeight="1">
      <c r="A94" s="78"/>
      <c r="B94" s="72"/>
      <c r="C94" s="72" t="s">
        <v>309</v>
      </c>
      <c r="D94" s="645" t="s">
        <v>310</v>
      </c>
      <c r="E94" s="75"/>
      <c r="F94" s="79">
        <f>+E96+E97+E98+E99+E100+E101</f>
        <v>0</v>
      </c>
    </row>
    <row r="95" spans="1:6" ht="15" customHeight="1">
      <c r="A95" s="78"/>
      <c r="B95" s="72"/>
      <c r="C95" s="72"/>
      <c r="D95" s="646"/>
      <c r="E95" s="75"/>
      <c r="F95" s="76"/>
    </row>
    <row r="96" spans="1:6" ht="15" customHeight="1">
      <c r="A96" s="78"/>
      <c r="B96" s="72"/>
      <c r="C96" s="125" t="s">
        <v>311</v>
      </c>
      <c r="D96" s="126" t="s">
        <v>312</v>
      </c>
      <c r="E96" s="139">
        <v>0</v>
      </c>
      <c r="F96" s="76"/>
    </row>
    <row r="97" spans="1:6" ht="15" customHeight="1" hidden="1">
      <c r="A97" s="78"/>
      <c r="B97" s="72"/>
      <c r="C97" s="125" t="s">
        <v>313</v>
      </c>
      <c r="D97" s="126" t="s">
        <v>314</v>
      </c>
      <c r="E97" s="139">
        <v>0</v>
      </c>
      <c r="F97" s="76"/>
    </row>
    <row r="98" spans="1:6" ht="15" customHeight="1">
      <c r="A98" s="78"/>
      <c r="B98" s="72"/>
      <c r="C98" s="125" t="s">
        <v>315</v>
      </c>
      <c r="D98" s="126" t="s">
        <v>316</v>
      </c>
      <c r="E98" s="139">
        <v>0</v>
      </c>
      <c r="F98" s="76"/>
    </row>
    <row r="99" spans="1:6" ht="15" customHeight="1" hidden="1">
      <c r="A99" s="78"/>
      <c r="B99" s="72"/>
      <c r="C99" s="125" t="s">
        <v>317</v>
      </c>
      <c r="D99" s="126" t="s">
        <v>318</v>
      </c>
      <c r="E99" s="139">
        <v>0</v>
      </c>
      <c r="F99" s="76"/>
    </row>
    <row r="100" spans="1:6" ht="15" customHeight="1">
      <c r="A100" s="78"/>
      <c r="B100" s="72"/>
      <c r="C100" s="125" t="s">
        <v>319</v>
      </c>
      <c r="D100" s="126" t="s">
        <v>321</v>
      </c>
      <c r="E100" s="139">
        <v>0</v>
      </c>
      <c r="F100" s="76"/>
    </row>
    <row r="101" spans="1:6" ht="15" customHeight="1" hidden="1">
      <c r="A101" s="78"/>
      <c r="B101" s="72"/>
      <c r="C101" s="125" t="s">
        <v>322</v>
      </c>
      <c r="D101" s="126" t="s">
        <v>323</v>
      </c>
      <c r="E101" s="139">
        <v>0</v>
      </c>
      <c r="F101" s="76"/>
    </row>
    <row r="102" spans="1:6" ht="15" customHeight="1">
      <c r="A102" s="78"/>
      <c r="B102" s="72"/>
      <c r="C102" s="73"/>
      <c r="D102" s="80"/>
      <c r="E102" s="75"/>
      <c r="F102" s="76"/>
    </row>
    <row r="103" spans="1:6" ht="15" customHeight="1">
      <c r="A103" s="78"/>
      <c r="B103" s="72"/>
      <c r="C103" s="72" t="s">
        <v>324</v>
      </c>
      <c r="D103" s="74" t="s">
        <v>377</v>
      </c>
      <c r="E103" s="75"/>
      <c r="F103" s="79">
        <f>+E104+E105</f>
        <v>0</v>
      </c>
    </row>
    <row r="104" spans="1:6" ht="15" customHeight="1">
      <c r="A104" s="78"/>
      <c r="B104" s="72"/>
      <c r="C104" s="125" t="s">
        <v>326</v>
      </c>
      <c r="D104" s="126" t="s">
        <v>327</v>
      </c>
      <c r="E104" s="139">
        <v>0</v>
      </c>
      <c r="F104" s="76"/>
    </row>
    <row r="105" spans="1:6" ht="15" customHeight="1">
      <c r="A105" s="78"/>
      <c r="B105" s="72"/>
      <c r="C105" s="125" t="s">
        <v>328</v>
      </c>
      <c r="D105" s="126" t="s">
        <v>378</v>
      </c>
      <c r="E105" s="139">
        <v>0</v>
      </c>
      <c r="F105" s="76"/>
    </row>
    <row r="106" spans="1:6" ht="15" customHeight="1">
      <c r="A106" s="78"/>
      <c r="B106" s="72"/>
      <c r="C106" s="73"/>
      <c r="D106" s="80"/>
      <c r="E106" s="75"/>
      <c r="F106" s="76"/>
    </row>
    <row r="107" spans="1:6" ht="15" customHeight="1">
      <c r="A107" s="78"/>
      <c r="B107" s="72"/>
      <c r="C107" s="72" t="s">
        <v>330</v>
      </c>
      <c r="D107" s="74" t="s">
        <v>331</v>
      </c>
      <c r="E107" s="75"/>
      <c r="F107" s="79">
        <f>+E108+E109+E110+E112+E113+E111</f>
        <v>0</v>
      </c>
    </row>
    <row r="108" spans="1:6" ht="15" customHeight="1" hidden="1">
      <c r="A108" s="78"/>
      <c r="B108" s="72"/>
      <c r="C108" s="125" t="s">
        <v>332</v>
      </c>
      <c r="D108" s="126" t="s">
        <v>337</v>
      </c>
      <c r="E108" s="139"/>
      <c r="F108" s="76"/>
    </row>
    <row r="109" spans="1:6" ht="15" customHeight="1" hidden="1">
      <c r="A109" s="78"/>
      <c r="B109" s="72"/>
      <c r="C109" s="125" t="s">
        <v>333</v>
      </c>
      <c r="D109" s="126" t="s">
        <v>338</v>
      </c>
      <c r="E109" s="139"/>
      <c r="F109" s="76"/>
    </row>
    <row r="110" spans="1:6" ht="15" customHeight="1">
      <c r="A110" s="78"/>
      <c r="B110" s="72"/>
      <c r="C110" s="125" t="s">
        <v>334</v>
      </c>
      <c r="D110" s="126" t="s">
        <v>339</v>
      </c>
      <c r="E110" s="139">
        <v>0</v>
      </c>
      <c r="F110" s="76"/>
    </row>
    <row r="111" spans="1:6" ht="15" customHeight="1">
      <c r="A111" s="78"/>
      <c r="B111" s="72"/>
      <c r="C111" s="125" t="s">
        <v>335</v>
      </c>
      <c r="D111" s="126" t="s">
        <v>85</v>
      </c>
      <c r="E111" s="139">
        <v>0</v>
      </c>
      <c r="F111" s="76"/>
    </row>
    <row r="112" spans="1:6" ht="15" customHeight="1">
      <c r="A112" s="78"/>
      <c r="B112" s="72"/>
      <c r="C112" s="125" t="s">
        <v>336</v>
      </c>
      <c r="D112" s="126" t="s">
        <v>341</v>
      </c>
      <c r="E112" s="139">
        <v>0</v>
      </c>
      <c r="F112" s="76"/>
    </row>
    <row r="113" spans="1:6" ht="15" customHeight="1">
      <c r="A113" s="78"/>
      <c r="B113" s="72"/>
      <c r="C113" s="125" t="s">
        <v>343</v>
      </c>
      <c r="D113" s="126" t="s">
        <v>342</v>
      </c>
      <c r="E113" s="139">
        <v>0</v>
      </c>
      <c r="F113" s="76"/>
    </row>
    <row r="114" spans="1:6" ht="15" customHeight="1">
      <c r="A114" s="78"/>
      <c r="B114" s="72"/>
      <c r="C114" s="73"/>
      <c r="D114" s="80"/>
      <c r="E114" s="75" t="s">
        <v>32</v>
      </c>
      <c r="F114" s="76"/>
    </row>
    <row r="115" spans="1:6" ht="15" customHeight="1" hidden="1">
      <c r="A115" s="78"/>
      <c r="B115" s="72" t="s">
        <v>348</v>
      </c>
      <c r="C115" s="73"/>
      <c r="D115" s="74" t="s">
        <v>107</v>
      </c>
      <c r="E115" s="75"/>
      <c r="F115" s="79">
        <f>+F117</f>
        <v>0</v>
      </c>
    </row>
    <row r="116" spans="1:6" ht="15" customHeight="1" hidden="1">
      <c r="A116" s="78"/>
      <c r="B116" s="72"/>
      <c r="C116" s="73"/>
      <c r="D116" s="74"/>
      <c r="E116" s="75"/>
      <c r="F116" s="79"/>
    </row>
    <row r="117" spans="1:6" ht="15" customHeight="1" hidden="1">
      <c r="A117" s="78"/>
      <c r="B117" s="72"/>
      <c r="C117" s="72" t="s">
        <v>440</v>
      </c>
      <c r="D117" s="74" t="s">
        <v>441</v>
      </c>
      <c r="E117" s="75"/>
      <c r="F117" s="79">
        <f>+E118</f>
        <v>0</v>
      </c>
    </row>
    <row r="118" spans="1:6" ht="15" customHeight="1" hidden="1">
      <c r="A118" s="78"/>
      <c r="B118" s="72"/>
      <c r="C118" s="125" t="s">
        <v>458</v>
      </c>
      <c r="D118" s="126" t="s">
        <v>459</v>
      </c>
      <c r="E118" s="139">
        <v>0</v>
      </c>
      <c r="F118" s="79"/>
    </row>
    <row r="119" spans="1:6" ht="15" customHeight="1" hidden="1">
      <c r="A119" s="78"/>
      <c r="B119" s="72"/>
      <c r="C119" s="125" t="s">
        <v>456</v>
      </c>
      <c r="D119" s="126" t="s">
        <v>528</v>
      </c>
      <c r="E119" s="139"/>
      <c r="F119" s="79"/>
    </row>
    <row r="120" spans="1:6" ht="15" customHeight="1" hidden="1">
      <c r="A120" s="78"/>
      <c r="B120" s="72"/>
      <c r="C120" s="125" t="s">
        <v>349</v>
      </c>
      <c r="D120" s="126" t="s">
        <v>350</v>
      </c>
      <c r="E120" s="139"/>
      <c r="F120" s="76"/>
    </row>
    <row r="121" spans="1:6" ht="15" customHeight="1" hidden="1">
      <c r="A121" s="78"/>
      <c r="B121" s="72"/>
      <c r="C121" s="125" t="s">
        <v>351</v>
      </c>
      <c r="D121" s="126" t="s">
        <v>352</v>
      </c>
      <c r="E121" s="139"/>
      <c r="F121" s="76"/>
    </row>
    <row r="122" spans="1:6" ht="15" customHeight="1" hidden="1">
      <c r="A122" s="78"/>
      <c r="B122" s="72"/>
      <c r="C122" s="125" t="s">
        <v>353</v>
      </c>
      <c r="D122" s="126" t="s">
        <v>354</v>
      </c>
      <c r="E122" s="139">
        <v>0</v>
      </c>
      <c r="F122" s="76"/>
    </row>
    <row r="123" spans="1:6" ht="15" customHeight="1" hidden="1">
      <c r="A123" s="78"/>
      <c r="B123" s="72"/>
      <c r="C123" s="125" t="s">
        <v>355</v>
      </c>
      <c r="D123" s="126" t="s">
        <v>356</v>
      </c>
      <c r="E123" s="139">
        <v>0</v>
      </c>
      <c r="F123" s="76"/>
    </row>
    <row r="124" spans="1:6" ht="15" customHeight="1" hidden="1">
      <c r="A124" s="78"/>
      <c r="B124" s="72"/>
      <c r="C124" s="125" t="s">
        <v>351</v>
      </c>
      <c r="D124" s="126" t="s">
        <v>352</v>
      </c>
      <c r="E124" s="139">
        <v>0</v>
      </c>
      <c r="F124" s="76"/>
    </row>
    <row r="125" spans="1:6" ht="15" customHeight="1" hidden="1">
      <c r="A125" s="78"/>
      <c r="B125" s="72"/>
      <c r="C125" s="125" t="s">
        <v>368</v>
      </c>
      <c r="D125" s="126" t="s">
        <v>369</v>
      </c>
      <c r="E125" s="139"/>
      <c r="F125" s="76"/>
    </row>
    <row r="126" spans="1:6" ht="15" customHeight="1">
      <c r="A126" s="78"/>
      <c r="B126" s="72" t="s">
        <v>348</v>
      </c>
      <c r="C126" s="73"/>
      <c r="D126" s="74" t="s">
        <v>107</v>
      </c>
      <c r="E126" s="75"/>
      <c r="F126" s="76">
        <f>+E128</f>
        <v>0</v>
      </c>
    </row>
    <row r="127" spans="1:6" ht="10.5" customHeight="1">
      <c r="A127" s="78"/>
      <c r="B127" s="72"/>
      <c r="C127" s="72" t="s">
        <v>440</v>
      </c>
      <c r="D127" s="74" t="s">
        <v>441</v>
      </c>
      <c r="E127" s="75"/>
      <c r="F127" s="79"/>
    </row>
    <row r="128" spans="1:6" ht="15" customHeight="1">
      <c r="A128" s="78"/>
      <c r="B128" s="72"/>
      <c r="C128" s="125" t="s">
        <v>458</v>
      </c>
      <c r="D128" s="126" t="s">
        <v>459</v>
      </c>
      <c r="E128" s="75">
        <v>0</v>
      </c>
      <c r="F128" s="76"/>
    </row>
    <row r="129" spans="1:6" ht="15" customHeight="1">
      <c r="A129" s="78"/>
      <c r="B129" s="73"/>
      <c r="C129" s="73"/>
      <c r="D129" s="80"/>
      <c r="E129" s="75"/>
      <c r="F129" s="82"/>
    </row>
    <row r="130" spans="1:6" ht="15" customHeight="1">
      <c r="A130" s="78"/>
      <c r="B130" s="73"/>
      <c r="C130" s="73"/>
      <c r="D130" s="80"/>
      <c r="E130" s="75"/>
      <c r="F130" s="82"/>
    </row>
    <row r="131" spans="1:6" ht="15" customHeight="1">
      <c r="A131" s="78"/>
      <c r="B131" s="72" t="s">
        <v>374</v>
      </c>
      <c r="C131" s="73"/>
      <c r="D131" s="74" t="s">
        <v>98</v>
      </c>
      <c r="E131" s="75"/>
      <c r="F131" s="76">
        <f>+F133+F137</f>
        <v>0</v>
      </c>
    </row>
    <row r="132" spans="1:6" ht="15" customHeight="1">
      <c r="A132" s="78"/>
      <c r="B132" s="73"/>
      <c r="C132" s="73"/>
      <c r="D132" s="80"/>
      <c r="E132" s="75"/>
      <c r="F132" s="82"/>
    </row>
    <row r="133" spans="1:6" ht="15" customHeight="1">
      <c r="A133" s="78"/>
      <c r="B133" s="73"/>
      <c r="C133" s="72" t="s">
        <v>384</v>
      </c>
      <c r="D133" s="74" t="s">
        <v>385</v>
      </c>
      <c r="E133" s="75"/>
      <c r="F133" s="79">
        <f>+E134+E135</f>
        <v>0</v>
      </c>
    </row>
    <row r="134" spans="1:6" ht="15" customHeight="1">
      <c r="A134" s="78"/>
      <c r="B134" s="73"/>
      <c r="C134" s="125" t="s">
        <v>386</v>
      </c>
      <c r="D134" s="126" t="s">
        <v>387</v>
      </c>
      <c r="E134" s="139"/>
      <c r="F134" s="82"/>
    </row>
    <row r="135" spans="1:6" ht="15" customHeight="1">
      <c r="A135" s="78"/>
      <c r="B135" s="73"/>
      <c r="C135" s="125" t="s">
        <v>498</v>
      </c>
      <c r="D135" s="126" t="s">
        <v>499</v>
      </c>
      <c r="E135" s="139">
        <v>0</v>
      </c>
      <c r="F135" s="82"/>
    </row>
    <row r="136" spans="1:7" ht="15" customHeight="1">
      <c r="A136" s="78"/>
      <c r="B136" s="73"/>
      <c r="C136" s="73"/>
      <c r="D136" s="80"/>
      <c r="E136" s="75"/>
      <c r="F136" s="82"/>
      <c r="G136" s="61"/>
    </row>
    <row r="137" spans="1:6" ht="15" customHeight="1">
      <c r="A137" s="78"/>
      <c r="B137" s="73"/>
      <c r="C137" s="72" t="s">
        <v>388</v>
      </c>
      <c r="D137" s="74" t="s">
        <v>393</v>
      </c>
      <c r="E137" s="75"/>
      <c r="F137" s="79">
        <f>SUM(E138:E139)</f>
        <v>0</v>
      </c>
    </row>
    <row r="138" spans="1:6" ht="15" customHeight="1">
      <c r="A138" s="78"/>
      <c r="B138" s="73"/>
      <c r="C138" s="73" t="s">
        <v>394</v>
      </c>
      <c r="D138" s="80" t="s">
        <v>127</v>
      </c>
      <c r="E138" s="75"/>
      <c r="F138" s="82"/>
    </row>
    <row r="139" spans="1:6" ht="15" customHeight="1">
      <c r="A139" s="92"/>
      <c r="B139" s="93"/>
      <c r="C139" s="93" t="s">
        <v>359</v>
      </c>
      <c r="D139" s="84" t="s">
        <v>364</v>
      </c>
      <c r="E139" s="94"/>
      <c r="F139" s="95"/>
    </row>
    <row r="140" spans="1:6" ht="15" customHeight="1" thickBot="1">
      <c r="A140" s="92"/>
      <c r="B140" s="93"/>
      <c r="C140" s="93"/>
      <c r="D140" s="84"/>
      <c r="E140" s="94"/>
      <c r="F140" s="95"/>
    </row>
    <row r="141" spans="1:7" ht="15" customHeight="1" thickBot="1">
      <c r="A141" s="647" t="s">
        <v>460</v>
      </c>
      <c r="B141" s="648"/>
      <c r="C141" s="648"/>
      <c r="D141" s="648"/>
      <c r="E141" s="96">
        <f>SUM(E13:E138)+E139</f>
        <v>0</v>
      </c>
      <c r="F141" s="114">
        <f>+F131+F115+F83+F48+F11+F126</f>
        <v>0</v>
      </c>
      <c r="G141" s="61"/>
    </row>
    <row r="142" ht="12.75">
      <c r="F142" s="61"/>
    </row>
    <row r="143" ht="12.75">
      <c r="F143" s="61"/>
    </row>
    <row r="144" ht="12.75">
      <c r="F144" s="61"/>
    </row>
    <row r="145" ht="12.75">
      <c r="F145" s="61"/>
    </row>
    <row r="146" ht="12.75">
      <c r="F146" s="61"/>
    </row>
    <row r="147" ht="12.75">
      <c r="F147" s="61"/>
    </row>
    <row r="148" ht="12.75">
      <c r="F148" s="61"/>
    </row>
    <row r="149" ht="12.75">
      <c r="F149" s="61"/>
    </row>
    <row r="150" spans="6:7" ht="12.75">
      <c r="F150" s="61"/>
      <c r="G150" s="61"/>
    </row>
    <row r="151" ht="12.75">
      <c r="F151" s="61"/>
    </row>
    <row r="152" ht="12.75">
      <c r="F152" s="61"/>
    </row>
    <row r="153" ht="12.75">
      <c r="F153" s="61"/>
    </row>
    <row r="154" ht="12.75">
      <c r="F154" s="61"/>
    </row>
    <row r="155" spans="6:7" ht="12.75">
      <c r="F155" s="61"/>
      <c r="G155" s="61"/>
    </row>
    <row r="156" ht="12.75">
      <c r="F156" s="61"/>
    </row>
    <row r="157" ht="12.75">
      <c r="F157" s="61"/>
    </row>
    <row r="158" ht="12.75">
      <c r="F158" s="61"/>
    </row>
    <row r="159" ht="12.75">
      <c r="F159" s="61"/>
    </row>
    <row r="160" ht="12.75">
      <c r="F160" s="61"/>
    </row>
    <row r="161" ht="12.75">
      <c r="F161" s="61"/>
    </row>
    <row r="162" ht="12.75">
      <c r="F162" s="61"/>
    </row>
    <row r="163" spans="6:9" ht="12.75">
      <c r="F163" s="61"/>
      <c r="I163" s="61"/>
    </row>
    <row r="164" ht="12.75">
      <c r="F164" s="61"/>
    </row>
    <row r="165" ht="12.75">
      <c r="F165" s="61"/>
    </row>
    <row r="166" ht="12.75">
      <c r="F166" s="61"/>
    </row>
    <row r="167" ht="12.75">
      <c r="F167" s="61"/>
    </row>
    <row r="168" ht="12.75">
      <c r="F168" s="61"/>
    </row>
    <row r="169" ht="12.75">
      <c r="F169" s="61"/>
    </row>
    <row r="170" ht="12.75">
      <c r="F170" s="61"/>
    </row>
    <row r="171" ht="12.75">
      <c r="F171" s="61"/>
    </row>
    <row r="172" ht="12.75">
      <c r="F172" s="61"/>
    </row>
    <row r="173" ht="12.75">
      <c r="F173" s="61"/>
    </row>
    <row r="174" ht="12.75">
      <c r="F174" s="61"/>
    </row>
    <row r="175" ht="12.75">
      <c r="F175" s="61"/>
    </row>
    <row r="176" ht="12.75">
      <c r="F176" s="61"/>
    </row>
    <row r="177" ht="12.75">
      <c r="F177" s="61"/>
    </row>
    <row r="178" ht="12.75">
      <c r="F178" s="61"/>
    </row>
    <row r="179" ht="12.75">
      <c r="F179" s="61"/>
    </row>
    <row r="180" ht="12.75">
      <c r="F180" s="61"/>
    </row>
    <row r="181" ht="12.75">
      <c r="F181" s="61"/>
    </row>
    <row r="182" ht="12.75">
      <c r="F182" s="61"/>
    </row>
    <row r="183" ht="12.75">
      <c r="F183" s="61"/>
    </row>
    <row r="184" ht="12.75">
      <c r="F184" s="61"/>
    </row>
    <row r="185" ht="12.75">
      <c r="F185" s="61"/>
    </row>
    <row r="186" ht="12.75">
      <c r="F186" s="61"/>
    </row>
    <row r="187" ht="12.75">
      <c r="F187" s="61"/>
    </row>
    <row r="188" ht="12.75">
      <c r="F188" s="61"/>
    </row>
    <row r="189" ht="12.75">
      <c r="F189" s="61"/>
    </row>
    <row r="190" ht="12.75">
      <c r="F190" s="61"/>
    </row>
    <row r="191" ht="12.75">
      <c r="F191" s="61"/>
    </row>
    <row r="192" ht="12.75">
      <c r="F192" s="61"/>
    </row>
    <row r="193" ht="12.75">
      <c r="F193" s="61"/>
    </row>
  </sheetData>
  <sheetProtection/>
  <mergeCells count="13">
    <mergeCell ref="D37:D38"/>
    <mergeCell ref="D39:D40"/>
    <mergeCell ref="A141:D141"/>
    <mergeCell ref="D41:D42"/>
    <mergeCell ref="D94:D95"/>
    <mergeCell ref="D32:D33"/>
    <mergeCell ref="D34:D35"/>
    <mergeCell ref="A1:F1"/>
    <mergeCell ref="A2:F2"/>
    <mergeCell ref="A4:F4"/>
    <mergeCell ref="A6:F6"/>
    <mergeCell ref="A8:F8"/>
    <mergeCell ref="D30:D31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H219"/>
  <sheetViews>
    <sheetView zoomScale="125" zoomScaleNormal="125" zoomScalePageLayoutView="0" workbookViewId="0" topLeftCell="A2">
      <selection activeCell="E201" sqref="E201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3.421875" style="56" customWidth="1"/>
    <col min="5" max="5" width="13.8515625" style="56" customWidth="1"/>
    <col min="6" max="6" width="15.28125" style="56" customWidth="1"/>
    <col min="7" max="7" width="14.7109375" style="56" customWidth="1"/>
    <col min="8" max="8" width="13.8515625" style="56" bestFit="1" customWidth="1"/>
    <col min="9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402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418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9">
        <f>+F13+F19+F23+F29+F36</f>
        <v>0</v>
      </c>
      <c r="G11" s="61"/>
      <c r="H11" s="77"/>
    </row>
    <row r="12" spans="1:6" ht="15" customHeight="1">
      <c r="A12" s="55"/>
      <c r="B12" s="72"/>
      <c r="C12" s="73"/>
      <c r="D12" s="74"/>
      <c r="E12" s="75"/>
      <c r="F12" s="76"/>
    </row>
    <row r="13" spans="1:8" ht="15" customHeight="1">
      <c r="A13" s="78"/>
      <c r="B13" s="73"/>
      <c r="C13" s="72" t="s">
        <v>433</v>
      </c>
      <c r="D13" s="74" t="s">
        <v>434</v>
      </c>
      <c r="E13" s="75"/>
      <c r="F13" s="79">
        <f>+E14+E17</f>
        <v>0</v>
      </c>
      <c r="G13" s="61"/>
      <c r="H13" s="77"/>
    </row>
    <row r="14" spans="1:8" ht="15" customHeight="1">
      <c r="A14" s="78"/>
      <c r="B14" s="73"/>
      <c r="C14" s="73" t="s">
        <v>159</v>
      </c>
      <c r="D14" s="80" t="s">
        <v>160</v>
      </c>
      <c r="E14" s="81">
        <v>0</v>
      </c>
      <c r="F14" s="79"/>
      <c r="G14" s="61"/>
      <c r="H14" s="61"/>
    </row>
    <row r="15" spans="1:6" ht="15" customHeight="1" hidden="1">
      <c r="A15" s="78"/>
      <c r="B15" s="73"/>
      <c r="C15" s="73" t="s">
        <v>161</v>
      </c>
      <c r="D15" s="80" t="s">
        <v>162</v>
      </c>
      <c r="E15" s="81"/>
      <c r="F15" s="82"/>
    </row>
    <row r="16" spans="1:6" ht="15" customHeight="1" hidden="1">
      <c r="A16" s="78"/>
      <c r="B16" s="73"/>
      <c r="C16" s="73" t="s">
        <v>163</v>
      </c>
      <c r="D16" s="80" t="s">
        <v>124</v>
      </c>
      <c r="E16" s="81"/>
      <c r="F16" s="82"/>
    </row>
    <row r="17" spans="1:7" ht="15" customHeight="1">
      <c r="A17" s="78"/>
      <c r="B17" s="73"/>
      <c r="C17" s="73" t="s">
        <v>164</v>
      </c>
      <c r="D17" s="80" t="s">
        <v>123</v>
      </c>
      <c r="E17" s="81">
        <v>0</v>
      </c>
      <c r="F17" s="82"/>
      <c r="G17" s="61"/>
    </row>
    <row r="18" spans="1:6" ht="15" customHeight="1">
      <c r="A18" s="78"/>
      <c r="B18" s="73"/>
      <c r="C18" s="73"/>
      <c r="D18" s="80"/>
      <c r="E18" s="81"/>
      <c r="F18" s="82"/>
    </row>
    <row r="19" spans="1:6" ht="15" customHeight="1">
      <c r="A19" s="78"/>
      <c r="B19" s="73"/>
      <c r="C19" s="72" t="s">
        <v>435</v>
      </c>
      <c r="D19" s="74" t="s">
        <v>169</v>
      </c>
      <c r="E19" s="81"/>
      <c r="F19" s="79">
        <f>+E20+E21</f>
        <v>0</v>
      </c>
    </row>
    <row r="20" spans="1:7" ht="15" customHeight="1">
      <c r="A20" s="78"/>
      <c r="B20" s="73"/>
      <c r="C20" s="73" t="s">
        <v>170</v>
      </c>
      <c r="D20" s="80" t="s">
        <v>174</v>
      </c>
      <c r="E20" s="81">
        <v>0</v>
      </c>
      <c r="F20" s="82"/>
      <c r="G20" s="61"/>
    </row>
    <row r="21" spans="1:6" ht="15" customHeight="1">
      <c r="A21" s="78"/>
      <c r="B21" s="73"/>
      <c r="C21" s="73" t="s">
        <v>171</v>
      </c>
      <c r="D21" s="80" t="s">
        <v>125</v>
      </c>
      <c r="E21" s="81">
        <v>0</v>
      </c>
      <c r="F21" s="82"/>
    </row>
    <row r="22" spans="1:6" ht="15" customHeight="1">
      <c r="A22" s="78"/>
      <c r="B22" s="73"/>
      <c r="C22" s="73"/>
      <c r="D22" s="80"/>
      <c r="E22" s="81"/>
      <c r="F22" s="82"/>
    </row>
    <row r="23" spans="1:6" ht="15" customHeight="1">
      <c r="A23" s="78"/>
      <c r="B23" s="73"/>
      <c r="C23" s="72" t="s">
        <v>436</v>
      </c>
      <c r="D23" s="74" t="s">
        <v>176</v>
      </c>
      <c r="E23" s="81"/>
      <c r="F23" s="79">
        <f>+E24+E25+E26+E27</f>
        <v>0</v>
      </c>
    </row>
    <row r="24" spans="1:6" ht="15" customHeight="1">
      <c r="A24" s="78"/>
      <c r="B24" s="73"/>
      <c r="C24" s="73" t="s">
        <v>476</v>
      </c>
      <c r="D24" s="80" t="s">
        <v>477</v>
      </c>
      <c r="E24" s="81">
        <v>0</v>
      </c>
      <c r="F24" s="79"/>
    </row>
    <row r="25" spans="1:8" ht="15" customHeight="1">
      <c r="A25" s="78"/>
      <c r="B25" s="73"/>
      <c r="C25" s="73" t="s">
        <v>177</v>
      </c>
      <c r="D25" s="80" t="s">
        <v>178</v>
      </c>
      <c r="E25" s="81">
        <v>0</v>
      </c>
      <c r="F25" s="82"/>
      <c r="G25" s="77"/>
      <c r="H25" s="61"/>
    </row>
    <row r="26" spans="1:6" ht="15" customHeight="1">
      <c r="A26" s="78"/>
      <c r="B26" s="73"/>
      <c r="C26" s="73" t="s">
        <v>179</v>
      </c>
      <c r="D26" s="80" t="s">
        <v>126</v>
      </c>
      <c r="E26" s="75">
        <v>0</v>
      </c>
      <c r="F26" s="82"/>
    </row>
    <row r="27" spans="1:6" ht="15" customHeight="1">
      <c r="A27" s="78"/>
      <c r="B27" s="73"/>
      <c r="C27" s="73" t="s">
        <v>180</v>
      </c>
      <c r="D27" s="80" t="s">
        <v>181</v>
      </c>
      <c r="E27" s="75">
        <v>0</v>
      </c>
      <c r="F27" s="82"/>
    </row>
    <row r="28" spans="1:6" ht="15" customHeight="1">
      <c r="A28" s="78"/>
      <c r="B28" s="73"/>
      <c r="C28" s="73"/>
      <c r="D28" s="80"/>
      <c r="E28" s="75"/>
      <c r="F28" s="82"/>
    </row>
    <row r="29" spans="1:7" ht="15" customHeight="1">
      <c r="A29" s="78"/>
      <c r="B29" s="73"/>
      <c r="C29" s="72" t="s">
        <v>437</v>
      </c>
      <c r="D29" s="645" t="s">
        <v>183</v>
      </c>
      <c r="E29" s="75"/>
      <c r="F29" s="79">
        <f>+E31+E33</f>
        <v>0</v>
      </c>
      <c r="G29" s="61"/>
    </row>
    <row r="30" spans="1:7" ht="15" customHeight="1">
      <c r="A30" s="78"/>
      <c r="B30" s="73"/>
      <c r="C30" s="73"/>
      <c r="D30" s="646"/>
      <c r="E30" s="75"/>
      <c r="F30" s="82"/>
      <c r="G30" s="61"/>
    </row>
    <row r="31" spans="1:7" ht="15" customHeight="1">
      <c r="A31" s="78"/>
      <c r="B31" s="73"/>
      <c r="C31" s="73" t="s">
        <v>184</v>
      </c>
      <c r="D31" s="662" t="s">
        <v>185</v>
      </c>
      <c r="E31" s="75">
        <f>(+E14+E24+E26+E27+E17+E20+E21)*9.25%</f>
        <v>0</v>
      </c>
      <c r="F31" s="82"/>
      <c r="G31" s="77"/>
    </row>
    <row r="32" spans="1:6" ht="15" customHeight="1">
      <c r="A32" s="78"/>
      <c r="B32" s="73"/>
      <c r="C32" s="73"/>
      <c r="D32" s="663"/>
      <c r="E32" s="75"/>
      <c r="F32" s="82"/>
    </row>
    <row r="33" spans="1:7" ht="15" customHeight="1">
      <c r="A33" s="78"/>
      <c r="B33" s="73"/>
      <c r="C33" s="73" t="s">
        <v>186</v>
      </c>
      <c r="D33" s="662" t="s">
        <v>189</v>
      </c>
      <c r="E33" s="75">
        <f>(+E14+E24+E26+E27+E17+E20+E21)*0.5%</f>
        <v>0</v>
      </c>
      <c r="F33" s="82"/>
      <c r="G33" s="61"/>
    </row>
    <row r="34" spans="1:7" ht="15" customHeight="1">
      <c r="A34" s="78"/>
      <c r="B34" s="73"/>
      <c r="C34" s="73"/>
      <c r="D34" s="663"/>
      <c r="E34" s="75"/>
      <c r="F34" s="82"/>
      <c r="G34" s="61"/>
    </row>
    <row r="35" spans="1:7" ht="15" customHeight="1">
      <c r="A35" s="78"/>
      <c r="B35" s="73"/>
      <c r="C35" s="73"/>
      <c r="D35" s="85"/>
      <c r="E35" s="75"/>
      <c r="F35" s="82"/>
      <c r="G35" s="61"/>
    </row>
    <row r="36" spans="1:6" ht="12.75" customHeight="1">
      <c r="A36" s="78"/>
      <c r="B36" s="72"/>
      <c r="C36" s="72" t="s">
        <v>447</v>
      </c>
      <c r="D36" s="645" t="s">
        <v>191</v>
      </c>
      <c r="E36" s="75"/>
      <c r="F36" s="79">
        <f>+E38+E40+E42</f>
        <v>0</v>
      </c>
    </row>
    <row r="37" spans="1:6" ht="15" customHeight="1">
      <c r="A37" s="78"/>
      <c r="B37" s="73"/>
      <c r="C37" s="73"/>
      <c r="D37" s="646"/>
      <c r="E37" s="75"/>
      <c r="F37" s="82"/>
    </row>
    <row r="38" spans="1:6" ht="15" customHeight="1">
      <c r="A38" s="78"/>
      <c r="B38" s="73"/>
      <c r="C38" s="73" t="s">
        <v>192</v>
      </c>
      <c r="D38" s="662" t="s">
        <v>49</v>
      </c>
      <c r="E38" s="75">
        <f>(+E14+E24+E26+E27+E17+E20+E21)*5.08%</f>
        <v>0</v>
      </c>
      <c r="F38" s="82"/>
    </row>
    <row r="39" spans="1:6" ht="15" customHeight="1">
      <c r="A39" s="78"/>
      <c r="B39" s="73"/>
      <c r="C39" s="73"/>
      <c r="D39" s="667"/>
      <c r="E39" s="75"/>
      <c r="F39" s="82"/>
    </row>
    <row r="40" spans="1:6" ht="15" customHeight="1">
      <c r="A40" s="78"/>
      <c r="B40" s="73"/>
      <c r="C40" s="73" t="s">
        <v>194</v>
      </c>
      <c r="D40" s="662" t="s">
        <v>195</v>
      </c>
      <c r="E40" s="75">
        <f>(+E14+E24+E26+E27+E17+E20+E21)*1.5%</f>
        <v>0</v>
      </c>
      <c r="F40" s="82"/>
    </row>
    <row r="41" spans="1:6" ht="15" customHeight="1">
      <c r="A41" s="78"/>
      <c r="B41" s="73"/>
      <c r="C41" s="73"/>
      <c r="D41" s="663"/>
      <c r="E41" s="75"/>
      <c r="F41" s="82"/>
    </row>
    <row r="42" spans="1:6" ht="15" customHeight="1">
      <c r="A42" s="78"/>
      <c r="B42" s="73"/>
      <c r="C42" s="73" t="s">
        <v>196</v>
      </c>
      <c r="D42" s="85" t="s">
        <v>197</v>
      </c>
      <c r="E42" s="75">
        <f>(+E14+E24+E26+E27+E17+E20+E21)*3%</f>
        <v>0</v>
      </c>
      <c r="F42" s="82"/>
    </row>
    <row r="43" spans="1:6" ht="15" customHeight="1">
      <c r="A43" s="78"/>
      <c r="B43" s="73"/>
      <c r="C43" s="73"/>
      <c r="D43" s="85"/>
      <c r="E43" s="75"/>
      <c r="F43" s="82"/>
    </row>
    <row r="44" spans="1:6" ht="15" customHeight="1" hidden="1">
      <c r="A44" s="78"/>
      <c r="B44" s="73"/>
      <c r="C44" s="72" t="s">
        <v>438</v>
      </c>
      <c r="D44" s="83" t="s">
        <v>199</v>
      </c>
      <c r="E44" s="75"/>
      <c r="F44" s="79">
        <f>+E45</f>
        <v>0</v>
      </c>
    </row>
    <row r="45" spans="1:6" ht="15" customHeight="1" hidden="1">
      <c r="A45" s="78"/>
      <c r="B45" s="73"/>
      <c r="C45" s="73" t="s">
        <v>200</v>
      </c>
      <c r="D45" s="85" t="s">
        <v>201</v>
      </c>
      <c r="E45" s="75"/>
      <c r="F45" s="82"/>
    </row>
    <row r="46" spans="1:6" ht="15" customHeight="1" hidden="1">
      <c r="A46" s="78"/>
      <c r="B46" s="73"/>
      <c r="C46" s="73"/>
      <c r="D46" s="85"/>
      <c r="E46" s="75"/>
      <c r="F46" s="82"/>
    </row>
    <row r="47" spans="1:6" ht="15" customHeight="1">
      <c r="A47" s="78"/>
      <c r="B47" s="72" t="s">
        <v>202</v>
      </c>
      <c r="C47" s="73"/>
      <c r="D47" s="74" t="s">
        <v>157</v>
      </c>
      <c r="E47" s="75"/>
      <c r="F47" s="87">
        <f>+F49+F54+F60+F65+F69+F73+F79+F83+F76</f>
        <v>0</v>
      </c>
    </row>
    <row r="48" spans="1:6" ht="15" customHeight="1">
      <c r="A48" s="78"/>
      <c r="B48" s="72"/>
      <c r="C48" s="73"/>
      <c r="D48" s="74"/>
      <c r="E48" s="75"/>
      <c r="F48" s="87"/>
    </row>
    <row r="49" spans="1:6" ht="15" customHeight="1">
      <c r="A49" s="78"/>
      <c r="B49" s="73"/>
      <c r="C49" s="72" t="s">
        <v>439</v>
      </c>
      <c r="D49" s="74" t="s">
        <v>97</v>
      </c>
      <c r="E49" s="75"/>
      <c r="F49" s="79">
        <f>+E50+E51+E52</f>
        <v>0</v>
      </c>
    </row>
    <row r="50" spans="1:6" ht="15" customHeight="1">
      <c r="A50" s="78"/>
      <c r="B50" s="73"/>
      <c r="C50" s="73" t="s">
        <v>203</v>
      </c>
      <c r="D50" s="80" t="s">
        <v>204</v>
      </c>
      <c r="E50" s="75">
        <v>0</v>
      </c>
      <c r="F50" s="82"/>
    </row>
    <row r="51" spans="1:6" ht="15" customHeight="1" hidden="1">
      <c r="A51" s="78"/>
      <c r="B51" s="73"/>
      <c r="C51" s="73" t="s">
        <v>205</v>
      </c>
      <c r="D51" s="80" t="s">
        <v>206</v>
      </c>
      <c r="E51" s="75">
        <v>0</v>
      </c>
      <c r="F51" s="82"/>
    </row>
    <row r="52" spans="1:6" ht="15" customHeight="1" hidden="1">
      <c r="A52" s="78"/>
      <c r="B52" s="73"/>
      <c r="C52" s="73" t="s">
        <v>207</v>
      </c>
      <c r="D52" s="80" t="s">
        <v>208</v>
      </c>
      <c r="E52" s="75">
        <v>0</v>
      </c>
      <c r="F52" s="82"/>
    </row>
    <row r="53" spans="1:6" ht="15" customHeight="1">
      <c r="A53" s="78"/>
      <c r="B53" s="73"/>
      <c r="C53" s="73"/>
      <c r="D53" s="80"/>
      <c r="E53" s="75"/>
      <c r="F53" s="82"/>
    </row>
    <row r="54" spans="1:6" ht="15" customHeight="1">
      <c r="A54" s="78"/>
      <c r="B54" s="73"/>
      <c r="C54" s="72" t="s">
        <v>209</v>
      </c>
      <c r="D54" s="74" t="s">
        <v>210</v>
      </c>
      <c r="E54" s="75"/>
      <c r="F54" s="79">
        <f>SUM(E55:E57)</f>
        <v>0</v>
      </c>
    </row>
    <row r="55" spans="1:6" ht="15" customHeight="1">
      <c r="A55" s="78"/>
      <c r="B55" s="73"/>
      <c r="C55" s="73" t="s">
        <v>213</v>
      </c>
      <c r="D55" s="80" t="s">
        <v>214</v>
      </c>
      <c r="E55" s="75">
        <v>0</v>
      </c>
      <c r="F55" s="79"/>
    </row>
    <row r="56" spans="1:6" ht="15" customHeight="1">
      <c r="A56" s="78"/>
      <c r="B56" s="73"/>
      <c r="C56" s="73" t="s">
        <v>220</v>
      </c>
      <c r="D56" s="80" t="s">
        <v>221</v>
      </c>
      <c r="E56" s="75">
        <v>0</v>
      </c>
      <c r="F56" s="79"/>
    </row>
    <row r="57" spans="1:6" ht="15" customHeight="1">
      <c r="A57" s="78"/>
      <c r="B57" s="73"/>
      <c r="C57" s="73" t="s">
        <v>223</v>
      </c>
      <c r="D57" s="80" t="s">
        <v>224</v>
      </c>
      <c r="E57" s="75">
        <v>0</v>
      </c>
      <c r="F57" s="79"/>
    </row>
    <row r="58" spans="1:6" ht="15" customHeight="1" hidden="1">
      <c r="A58" s="78"/>
      <c r="B58" s="73"/>
      <c r="C58" s="73" t="s">
        <v>222</v>
      </c>
      <c r="D58" s="80" t="s">
        <v>225</v>
      </c>
      <c r="E58" s="75">
        <v>0</v>
      </c>
      <c r="F58" s="82"/>
    </row>
    <row r="59" spans="1:6" ht="15" customHeight="1">
      <c r="A59" s="78"/>
      <c r="B59" s="73"/>
      <c r="C59" s="73"/>
      <c r="D59" s="80"/>
      <c r="E59" s="75"/>
      <c r="F59" s="82"/>
    </row>
    <row r="60" spans="1:6" ht="15" customHeight="1">
      <c r="A60" s="78"/>
      <c r="B60" s="73"/>
      <c r="C60" s="72" t="s">
        <v>226</v>
      </c>
      <c r="D60" s="74" t="s">
        <v>227</v>
      </c>
      <c r="E60" s="75"/>
      <c r="F60" s="79">
        <f>+E61+E63+E62</f>
        <v>0</v>
      </c>
    </row>
    <row r="61" spans="1:6" ht="15" customHeight="1" hidden="1">
      <c r="A61" s="78"/>
      <c r="B61" s="73"/>
      <c r="C61" s="73" t="s">
        <v>228</v>
      </c>
      <c r="D61" s="80" t="s">
        <v>229</v>
      </c>
      <c r="E61" s="75"/>
      <c r="F61" s="79"/>
    </row>
    <row r="62" spans="1:6" ht="15" customHeight="1" hidden="1">
      <c r="A62" s="78"/>
      <c r="B62" s="73"/>
      <c r="C62" s="73" t="s">
        <v>231</v>
      </c>
      <c r="D62" s="80" t="s">
        <v>230</v>
      </c>
      <c r="E62" s="75"/>
      <c r="F62" s="79"/>
    </row>
    <row r="63" spans="1:6" ht="15" customHeight="1">
      <c r="A63" s="78"/>
      <c r="B63" s="73"/>
      <c r="C63" s="73" t="s">
        <v>232</v>
      </c>
      <c r="D63" s="80" t="s">
        <v>233</v>
      </c>
      <c r="E63" s="75">
        <v>0</v>
      </c>
      <c r="F63" s="82"/>
    </row>
    <row r="64" spans="1:6" ht="15" customHeight="1">
      <c r="A64" s="78"/>
      <c r="B64" s="73"/>
      <c r="C64" s="73"/>
      <c r="D64" s="80"/>
      <c r="E64" s="75"/>
      <c r="F64" s="82"/>
    </row>
    <row r="65" spans="1:6" ht="15" customHeight="1">
      <c r="A65" s="78"/>
      <c r="B65" s="73"/>
      <c r="C65" s="72" t="s">
        <v>236</v>
      </c>
      <c r="D65" s="74" t="s">
        <v>237</v>
      </c>
      <c r="E65" s="75"/>
      <c r="F65" s="79">
        <f>+E66+E67</f>
        <v>0</v>
      </c>
    </row>
    <row r="66" spans="1:6" ht="15" customHeight="1">
      <c r="A66" s="78"/>
      <c r="B66" s="73"/>
      <c r="C66" s="73" t="s">
        <v>240</v>
      </c>
      <c r="D66" s="80" t="s">
        <v>81</v>
      </c>
      <c r="E66" s="75"/>
      <c r="F66" s="79"/>
    </row>
    <row r="67" spans="1:6" ht="15" customHeight="1">
      <c r="A67" s="78"/>
      <c r="B67" s="73"/>
      <c r="C67" s="73" t="s">
        <v>248</v>
      </c>
      <c r="D67" s="80" t="s">
        <v>249</v>
      </c>
      <c r="E67" s="75">
        <v>0</v>
      </c>
      <c r="F67" s="82"/>
    </row>
    <row r="68" spans="1:6" ht="15" customHeight="1">
      <c r="A68" s="78"/>
      <c r="B68" s="73"/>
      <c r="C68" s="73"/>
      <c r="D68" s="80"/>
      <c r="E68" s="75"/>
      <c r="F68" s="82"/>
    </row>
    <row r="69" spans="1:6" ht="16.5" customHeight="1">
      <c r="A69" s="78"/>
      <c r="B69" s="73"/>
      <c r="C69" s="72" t="s">
        <v>250</v>
      </c>
      <c r="D69" s="74" t="s">
        <v>251</v>
      </c>
      <c r="E69" s="75"/>
      <c r="F69" s="79">
        <f>SUM(E70:E71)</f>
        <v>0</v>
      </c>
    </row>
    <row r="70" spans="1:6" ht="15" customHeight="1">
      <c r="A70" s="78"/>
      <c r="B70" s="73"/>
      <c r="C70" s="73" t="s">
        <v>252</v>
      </c>
      <c r="D70" s="80" t="s">
        <v>253</v>
      </c>
      <c r="E70" s="75">
        <v>0</v>
      </c>
      <c r="F70" s="82"/>
    </row>
    <row r="71" spans="1:6" ht="15" customHeight="1">
      <c r="A71" s="78"/>
      <c r="B71" s="73"/>
      <c r="C71" s="73" t="s">
        <v>254</v>
      </c>
      <c r="D71" s="80" t="s">
        <v>255</v>
      </c>
      <c r="E71" s="75">
        <v>0</v>
      </c>
      <c r="F71" s="82"/>
    </row>
    <row r="72" spans="1:6" ht="15" customHeight="1">
      <c r="A72" s="78"/>
      <c r="B72" s="73"/>
      <c r="C72" s="73"/>
      <c r="D72" s="80"/>
      <c r="E72" s="75"/>
      <c r="F72" s="82"/>
    </row>
    <row r="73" spans="1:6" ht="15" customHeight="1">
      <c r="A73" s="78"/>
      <c r="B73" s="73"/>
      <c r="C73" s="72" t="s">
        <v>256</v>
      </c>
      <c r="D73" s="74" t="s">
        <v>257</v>
      </c>
      <c r="E73" s="75"/>
      <c r="F73" s="79">
        <f>SUM(E74:E74)</f>
        <v>0</v>
      </c>
    </row>
    <row r="74" spans="1:7" ht="14.25" customHeight="1">
      <c r="A74" s="78"/>
      <c r="B74" s="73"/>
      <c r="C74" s="73" t="s">
        <v>258</v>
      </c>
      <c r="D74" s="80" t="s">
        <v>259</v>
      </c>
      <c r="E74" s="75">
        <f>(+E14+E24+E26+E27+E17+E20+E21)*6.5%</f>
        <v>0</v>
      </c>
      <c r="F74" s="82"/>
      <c r="G74" s="61"/>
    </row>
    <row r="75" spans="1:7" ht="15" customHeight="1">
      <c r="A75" s="78"/>
      <c r="B75" s="73"/>
      <c r="C75" s="73"/>
      <c r="D75" s="85"/>
      <c r="E75" s="75"/>
      <c r="F75" s="82"/>
      <c r="G75" s="61"/>
    </row>
    <row r="76" spans="1:7" ht="15" customHeight="1">
      <c r="A76" s="78"/>
      <c r="B76" s="73"/>
      <c r="C76" s="72" t="s">
        <v>262</v>
      </c>
      <c r="D76" s="83" t="s">
        <v>263</v>
      </c>
      <c r="E76" s="75"/>
      <c r="F76" s="79">
        <f>+E77</f>
        <v>0</v>
      </c>
      <c r="G76" s="61"/>
    </row>
    <row r="77" spans="1:7" ht="15" customHeight="1">
      <c r="A77" s="78"/>
      <c r="B77" s="73"/>
      <c r="C77" s="73" t="s">
        <v>264</v>
      </c>
      <c r="D77" s="85" t="s">
        <v>265</v>
      </c>
      <c r="E77" s="75">
        <v>0</v>
      </c>
      <c r="F77" s="82"/>
      <c r="G77" s="61"/>
    </row>
    <row r="78" spans="1:7" ht="15" customHeight="1">
      <c r="A78" s="78"/>
      <c r="B78" s="73"/>
      <c r="C78" s="73"/>
      <c r="D78" s="85"/>
      <c r="E78" s="75"/>
      <c r="F78" s="82"/>
      <c r="G78" s="61"/>
    </row>
    <row r="79" spans="1:7" ht="15" customHeight="1">
      <c r="A79" s="78"/>
      <c r="B79" s="73"/>
      <c r="C79" s="72" t="s">
        <v>270</v>
      </c>
      <c r="D79" s="83" t="s">
        <v>271</v>
      </c>
      <c r="E79" s="75"/>
      <c r="F79" s="79">
        <f>+E80+E81</f>
        <v>0</v>
      </c>
      <c r="G79" s="61"/>
    </row>
    <row r="80" spans="1:7" ht="25.5">
      <c r="A80" s="78"/>
      <c r="B80" s="73"/>
      <c r="C80" s="73" t="s">
        <v>495</v>
      </c>
      <c r="D80" s="85" t="s">
        <v>25</v>
      </c>
      <c r="E80" s="75"/>
      <c r="F80" s="79"/>
      <c r="G80" s="61"/>
    </row>
    <row r="81" spans="1:7" ht="15" customHeight="1">
      <c r="A81" s="78"/>
      <c r="B81" s="73"/>
      <c r="C81" s="73" t="s">
        <v>282</v>
      </c>
      <c r="D81" s="85" t="s">
        <v>33</v>
      </c>
      <c r="E81" s="75">
        <v>0</v>
      </c>
      <c r="F81" s="82"/>
      <c r="G81" s="61"/>
    </row>
    <row r="82" spans="1:6" ht="15" customHeight="1">
      <c r="A82" s="78"/>
      <c r="B82" s="73"/>
      <c r="C82" s="73"/>
      <c r="D82" s="85"/>
      <c r="E82" s="75"/>
      <c r="F82" s="82"/>
    </row>
    <row r="83" spans="1:6" ht="15" customHeight="1" hidden="1">
      <c r="A83" s="78"/>
      <c r="B83" s="73"/>
      <c r="C83" s="72" t="s">
        <v>8</v>
      </c>
      <c r="D83" s="83" t="s">
        <v>12</v>
      </c>
      <c r="E83" s="75"/>
      <c r="F83" s="79">
        <f>+E84</f>
        <v>0</v>
      </c>
    </row>
    <row r="84" spans="1:6" ht="15" customHeight="1" hidden="1">
      <c r="A84" s="78"/>
      <c r="B84" s="73"/>
      <c r="C84" s="73" t="s">
        <v>9</v>
      </c>
      <c r="D84" s="85" t="s">
        <v>11</v>
      </c>
      <c r="E84" s="75"/>
      <c r="F84" s="82"/>
    </row>
    <row r="85" spans="1:6" ht="15" customHeight="1" hidden="1">
      <c r="A85" s="78"/>
      <c r="B85" s="73"/>
      <c r="C85" s="73"/>
      <c r="D85" s="85"/>
      <c r="E85" s="75"/>
      <c r="F85" s="82"/>
    </row>
    <row r="86" spans="1:7" ht="15" customHeight="1">
      <c r="A86" s="78"/>
      <c r="B86" s="72" t="s">
        <v>292</v>
      </c>
      <c r="C86" s="73"/>
      <c r="D86" s="74" t="s">
        <v>105</v>
      </c>
      <c r="E86" s="75"/>
      <c r="F86" s="79">
        <f>+F103+F108+F117+F121+F111</f>
        <v>0</v>
      </c>
      <c r="G86" s="61"/>
    </row>
    <row r="87" spans="1:6" ht="15" customHeight="1" hidden="1">
      <c r="A87" s="78"/>
      <c r="B87" s="72"/>
      <c r="C87" s="72" t="s">
        <v>302</v>
      </c>
      <c r="D87" s="74" t="s">
        <v>304</v>
      </c>
      <c r="E87" s="75"/>
      <c r="F87" s="79">
        <f>+E88+E89</f>
        <v>0</v>
      </c>
    </row>
    <row r="88" spans="1:6" ht="15" customHeight="1" hidden="1">
      <c r="A88" s="78"/>
      <c r="B88" s="72"/>
      <c r="C88" s="73" t="s">
        <v>305</v>
      </c>
      <c r="D88" s="80" t="s">
        <v>306</v>
      </c>
      <c r="E88" s="75"/>
      <c r="F88" s="76"/>
    </row>
    <row r="89" spans="1:6" ht="15" customHeight="1" hidden="1">
      <c r="A89" s="78"/>
      <c r="B89" s="72"/>
      <c r="C89" s="73" t="s">
        <v>307</v>
      </c>
      <c r="D89" s="80" t="s">
        <v>308</v>
      </c>
      <c r="E89" s="75"/>
      <c r="F89" s="76"/>
    </row>
    <row r="90" spans="1:6" ht="15" customHeight="1" hidden="1">
      <c r="A90" s="78"/>
      <c r="B90" s="72"/>
      <c r="C90" s="72" t="s">
        <v>309</v>
      </c>
      <c r="D90" s="645" t="s">
        <v>310</v>
      </c>
      <c r="E90" s="75"/>
      <c r="F90" s="79">
        <f>+E92+E93+E94+E95+E96+E97</f>
        <v>0</v>
      </c>
    </row>
    <row r="91" spans="1:6" ht="15" customHeight="1" hidden="1">
      <c r="A91" s="78"/>
      <c r="B91" s="72"/>
      <c r="C91" s="72"/>
      <c r="D91" s="646"/>
      <c r="E91" s="75"/>
      <c r="F91" s="76"/>
    </row>
    <row r="92" spans="1:6" ht="15" customHeight="1" hidden="1">
      <c r="A92" s="78"/>
      <c r="B92" s="72"/>
      <c r="C92" s="73" t="s">
        <v>311</v>
      </c>
      <c r="D92" s="80" t="s">
        <v>312</v>
      </c>
      <c r="E92" s="75"/>
      <c r="F92" s="76"/>
    </row>
    <row r="93" spans="1:6" ht="15" customHeight="1" hidden="1">
      <c r="A93" s="78"/>
      <c r="B93" s="72"/>
      <c r="C93" s="73" t="s">
        <v>313</v>
      </c>
      <c r="D93" s="80" t="s">
        <v>314</v>
      </c>
      <c r="E93" s="75"/>
      <c r="F93" s="76"/>
    </row>
    <row r="94" spans="1:6" ht="15" customHeight="1" hidden="1">
      <c r="A94" s="78"/>
      <c r="B94" s="72"/>
      <c r="C94" s="73" t="s">
        <v>315</v>
      </c>
      <c r="D94" s="80" t="s">
        <v>316</v>
      </c>
      <c r="E94" s="75"/>
      <c r="F94" s="76"/>
    </row>
    <row r="95" spans="1:6" ht="15" customHeight="1" hidden="1">
      <c r="A95" s="78"/>
      <c r="B95" s="72"/>
      <c r="C95" s="73" t="s">
        <v>317</v>
      </c>
      <c r="D95" s="80" t="s">
        <v>318</v>
      </c>
      <c r="E95" s="75"/>
      <c r="F95" s="76"/>
    </row>
    <row r="96" spans="1:6" ht="15" customHeight="1" hidden="1">
      <c r="A96" s="78"/>
      <c r="B96" s="72"/>
      <c r="C96" s="73" t="s">
        <v>319</v>
      </c>
      <c r="D96" s="80" t="s">
        <v>321</v>
      </c>
      <c r="E96" s="75"/>
      <c r="F96" s="76"/>
    </row>
    <row r="97" spans="1:6" ht="15" customHeight="1" hidden="1">
      <c r="A97" s="78"/>
      <c r="B97" s="72"/>
      <c r="C97" s="73" t="s">
        <v>322</v>
      </c>
      <c r="D97" s="80" t="s">
        <v>323</v>
      </c>
      <c r="E97" s="75"/>
      <c r="F97" s="76"/>
    </row>
    <row r="98" spans="1:6" ht="15" customHeight="1" hidden="1">
      <c r="A98" s="78"/>
      <c r="B98" s="72"/>
      <c r="C98" s="73"/>
      <c r="D98" s="80"/>
      <c r="E98" s="75"/>
      <c r="F98" s="76"/>
    </row>
    <row r="99" spans="1:6" ht="15" customHeight="1" hidden="1">
      <c r="A99" s="78"/>
      <c r="B99" s="72"/>
      <c r="C99" s="72" t="s">
        <v>324</v>
      </c>
      <c r="D99" s="74" t="s">
        <v>325</v>
      </c>
      <c r="E99" s="75"/>
      <c r="F99" s="79">
        <f>SUM(E100:E101)</f>
        <v>0</v>
      </c>
    </row>
    <row r="100" spans="1:6" ht="15" customHeight="1" hidden="1">
      <c r="A100" s="78"/>
      <c r="B100" s="72"/>
      <c r="C100" s="73" t="s">
        <v>326</v>
      </c>
      <c r="D100" s="80" t="s">
        <v>327</v>
      </c>
      <c r="E100" s="75"/>
      <c r="F100" s="76"/>
    </row>
    <row r="101" spans="1:6" ht="15" customHeight="1" hidden="1">
      <c r="A101" s="78"/>
      <c r="B101" s="72"/>
      <c r="C101" s="73" t="s">
        <v>328</v>
      </c>
      <c r="D101" s="80" t="s">
        <v>329</v>
      </c>
      <c r="E101" s="75"/>
      <c r="F101" s="76"/>
    </row>
    <row r="102" spans="1:6" ht="15" customHeight="1">
      <c r="A102" s="78"/>
      <c r="B102" s="72"/>
      <c r="C102" s="73"/>
      <c r="D102" s="80"/>
      <c r="E102" s="75"/>
      <c r="F102" s="76"/>
    </row>
    <row r="103" spans="1:6" ht="15" customHeight="1">
      <c r="A103" s="78"/>
      <c r="B103" s="72"/>
      <c r="C103" s="72" t="s">
        <v>293</v>
      </c>
      <c r="D103" s="74" t="s">
        <v>294</v>
      </c>
      <c r="E103" s="75"/>
      <c r="F103" s="79">
        <f>SUM(E104:E106)</f>
        <v>0</v>
      </c>
    </row>
    <row r="104" spans="1:6" ht="15" customHeight="1">
      <c r="A104" s="78"/>
      <c r="B104" s="72"/>
      <c r="C104" s="73" t="s">
        <v>295</v>
      </c>
      <c r="D104" s="80" t="s">
        <v>297</v>
      </c>
      <c r="E104" s="75">
        <v>0</v>
      </c>
      <c r="F104" s="76"/>
    </row>
    <row r="105" spans="1:6" ht="15" customHeight="1">
      <c r="A105" s="78"/>
      <c r="B105" s="72"/>
      <c r="C105" s="73" t="s">
        <v>299</v>
      </c>
      <c r="D105" s="80" t="s">
        <v>298</v>
      </c>
      <c r="E105" s="75">
        <v>0</v>
      </c>
      <c r="F105" s="76"/>
    </row>
    <row r="106" spans="1:6" ht="15" customHeight="1" hidden="1">
      <c r="A106" s="78"/>
      <c r="B106" s="72"/>
      <c r="C106" s="73" t="s">
        <v>300</v>
      </c>
      <c r="D106" s="80" t="s">
        <v>301</v>
      </c>
      <c r="E106" s="75"/>
      <c r="F106" s="76"/>
    </row>
    <row r="107" spans="1:6" ht="15" customHeight="1">
      <c r="A107" s="78"/>
      <c r="B107" s="72"/>
      <c r="C107" s="73"/>
      <c r="D107" s="80"/>
      <c r="E107" s="75"/>
      <c r="F107" s="76"/>
    </row>
    <row r="108" spans="1:6" ht="15" customHeight="1">
      <c r="A108" s="78"/>
      <c r="B108" s="72"/>
      <c r="C108" s="72" t="s">
        <v>92</v>
      </c>
      <c r="D108" s="74" t="s">
        <v>304</v>
      </c>
      <c r="E108" s="75"/>
      <c r="F108" s="79">
        <f>+E109</f>
        <v>0</v>
      </c>
    </row>
    <row r="109" spans="1:6" ht="15" customHeight="1">
      <c r="A109" s="78"/>
      <c r="B109" s="72"/>
      <c r="C109" s="73" t="s">
        <v>307</v>
      </c>
      <c r="D109" s="80" t="s">
        <v>308</v>
      </c>
      <c r="E109" s="75">
        <v>0</v>
      </c>
      <c r="F109" s="76"/>
    </row>
    <row r="110" spans="1:6" ht="15" customHeight="1">
      <c r="A110" s="78"/>
      <c r="B110" s="72"/>
      <c r="C110" s="73"/>
      <c r="D110" s="80"/>
      <c r="E110" s="75"/>
      <c r="F110" s="76"/>
    </row>
    <row r="111" spans="1:6" ht="25.5">
      <c r="A111" s="78"/>
      <c r="B111" s="72"/>
      <c r="C111" s="72" t="s">
        <v>309</v>
      </c>
      <c r="D111" s="108" t="s">
        <v>26</v>
      </c>
      <c r="E111" s="88"/>
      <c r="F111" s="79">
        <f>SUM(E112:E115)</f>
        <v>0</v>
      </c>
    </row>
    <row r="112" spans="1:6" ht="12.75">
      <c r="A112" s="78"/>
      <c r="B112" s="72"/>
      <c r="C112" s="73" t="s">
        <v>311</v>
      </c>
      <c r="D112" s="80" t="s">
        <v>312</v>
      </c>
      <c r="E112" s="75">
        <v>0</v>
      </c>
      <c r="F112" s="79"/>
    </row>
    <row r="113" spans="1:6" ht="12.75">
      <c r="A113" s="78"/>
      <c r="B113" s="72"/>
      <c r="C113" s="73" t="s">
        <v>313</v>
      </c>
      <c r="D113" s="80" t="s">
        <v>314</v>
      </c>
      <c r="E113" s="75">
        <v>0</v>
      </c>
      <c r="F113" s="79"/>
    </row>
    <row r="114" spans="1:6" ht="12.75">
      <c r="A114" s="78"/>
      <c r="B114" s="72"/>
      <c r="C114" s="73" t="s">
        <v>315</v>
      </c>
      <c r="D114" s="80" t="s">
        <v>34</v>
      </c>
      <c r="E114" s="75">
        <v>0</v>
      </c>
      <c r="F114" s="79"/>
    </row>
    <row r="115" spans="1:6" ht="15" customHeight="1">
      <c r="A115" s="78"/>
      <c r="B115" s="72"/>
      <c r="C115" s="73" t="s">
        <v>319</v>
      </c>
      <c r="D115" s="80" t="s">
        <v>321</v>
      </c>
      <c r="E115" s="75">
        <v>0</v>
      </c>
      <c r="F115" s="76"/>
    </row>
    <row r="116" spans="1:6" ht="15" customHeight="1">
      <c r="A116" s="78"/>
      <c r="B116" s="72"/>
      <c r="C116" s="73"/>
      <c r="D116" s="80"/>
      <c r="E116" s="75"/>
      <c r="F116" s="76"/>
    </row>
    <row r="117" spans="1:6" ht="15" customHeight="1">
      <c r="A117" s="78"/>
      <c r="B117" s="72"/>
      <c r="C117" s="72" t="s">
        <v>324</v>
      </c>
      <c r="D117" s="74" t="s">
        <v>497</v>
      </c>
      <c r="E117" s="75"/>
      <c r="F117" s="79">
        <f>+E119+E118</f>
        <v>0</v>
      </c>
    </row>
    <row r="118" spans="1:6" ht="15" customHeight="1">
      <c r="A118" s="78"/>
      <c r="B118" s="72"/>
      <c r="C118" s="73" t="s">
        <v>326</v>
      </c>
      <c r="D118" s="80" t="s">
        <v>327</v>
      </c>
      <c r="E118" s="75">
        <v>0</v>
      </c>
      <c r="F118" s="76"/>
    </row>
    <row r="119" spans="1:6" ht="15" customHeight="1">
      <c r="A119" s="78"/>
      <c r="B119" s="72"/>
      <c r="C119" s="73" t="s">
        <v>328</v>
      </c>
      <c r="D119" s="80" t="s">
        <v>329</v>
      </c>
      <c r="E119" s="75">
        <v>0</v>
      </c>
      <c r="F119" s="76"/>
    </row>
    <row r="120" spans="1:6" ht="15" customHeight="1">
      <c r="A120" s="78"/>
      <c r="B120" s="72"/>
      <c r="C120" s="73"/>
      <c r="D120" s="80"/>
      <c r="E120" s="75"/>
      <c r="F120" s="76"/>
    </row>
    <row r="121" spans="1:6" ht="15" customHeight="1">
      <c r="A121" s="78"/>
      <c r="B121" s="72"/>
      <c r="C121" s="72" t="s">
        <v>330</v>
      </c>
      <c r="D121" s="74" t="s">
        <v>331</v>
      </c>
      <c r="E121" s="75"/>
      <c r="F121" s="79">
        <f>SUM(E122:E127)</f>
        <v>0</v>
      </c>
    </row>
    <row r="122" spans="1:6" ht="15" customHeight="1">
      <c r="A122" s="78"/>
      <c r="B122" s="72"/>
      <c r="C122" s="73" t="s">
        <v>332</v>
      </c>
      <c r="D122" s="80" t="s">
        <v>337</v>
      </c>
      <c r="E122" s="75">
        <v>0</v>
      </c>
      <c r="F122" s="76"/>
    </row>
    <row r="123" spans="1:6" ht="15" customHeight="1">
      <c r="A123" s="78"/>
      <c r="B123" s="72"/>
      <c r="C123" s="73" t="s">
        <v>333</v>
      </c>
      <c r="D123" s="80" t="s">
        <v>338</v>
      </c>
      <c r="E123" s="75">
        <v>0</v>
      </c>
      <c r="F123" s="76"/>
    </row>
    <row r="124" spans="1:6" ht="15" customHeight="1">
      <c r="A124" s="78"/>
      <c r="B124" s="72"/>
      <c r="C124" s="73" t="s">
        <v>334</v>
      </c>
      <c r="D124" s="80" t="s">
        <v>339</v>
      </c>
      <c r="E124" s="75">
        <v>0</v>
      </c>
      <c r="F124" s="76"/>
    </row>
    <row r="125" spans="1:6" ht="15" customHeight="1" hidden="1">
      <c r="A125" s="78"/>
      <c r="B125" s="72"/>
      <c r="C125" s="73" t="s">
        <v>335</v>
      </c>
      <c r="D125" s="80" t="s">
        <v>340</v>
      </c>
      <c r="E125" s="75"/>
      <c r="F125" s="76"/>
    </row>
    <row r="126" spans="1:6" ht="15" customHeight="1">
      <c r="A126" s="78"/>
      <c r="B126" s="72"/>
      <c r="C126" s="73" t="s">
        <v>336</v>
      </c>
      <c r="D126" s="80" t="s">
        <v>341</v>
      </c>
      <c r="E126" s="75">
        <v>0</v>
      </c>
      <c r="F126" s="76"/>
    </row>
    <row r="127" spans="1:6" ht="15" customHeight="1">
      <c r="A127" s="78"/>
      <c r="B127" s="72"/>
      <c r="C127" s="73" t="s">
        <v>343</v>
      </c>
      <c r="D127" s="80" t="s">
        <v>342</v>
      </c>
      <c r="E127" s="75">
        <v>0</v>
      </c>
      <c r="F127" s="76"/>
    </row>
    <row r="128" spans="1:6" ht="15" customHeight="1">
      <c r="A128" s="78"/>
      <c r="B128" s="72"/>
      <c r="C128" s="73"/>
      <c r="D128" s="80"/>
      <c r="E128" s="75"/>
      <c r="F128" s="76"/>
    </row>
    <row r="129" spans="1:6" ht="15" customHeight="1">
      <c r="A129" s="78"/>
      <c r="B129" s="72" t="s">
        <v>348</v>
      </c>
      <c r="C129" s="73"/>
      <c r="D129" s="74" t="s">
        <v>107</v>
      </c>
      <c r="E129" s="75"/>
      <c r="F129" s="79">
        <f>+F131</f>
        <v>0</v>
      </c>
    </row>
    <row r="130" spans="1:6" ht="15" customHeight="1">
      <c r="A130" s="78"/>
      <c r="B130" s="72"/>
      <c r="C130" s="73"/>
      <c r="D130" s="74"/>
      <c r="E130" s="75"/>
      <c r="F130" s="79"/>
    </row>
    <row r="131" spans="1:6" ht="15" customHeight="1">
      <c r="A131" s="78"/>
      <c r="B131" s="72"/>
      <c r="C131" s="72" t="s">
        <v>440</v>
      </c>
      <c r="D131" s="74" t="s">
        <v>441</v>
      </c>
      <c r="E131" s="75"/>
      <c r="F131" s="79">
        <f>SUM(E132:E139)</f>
        <v>0</v>
      </c>
    </row>
    <row r="132" spans="1:6" ht="15" customHeight="1">
      <c r="A132" s="78"/>
      <c r="B132" s="72"/>
      <c r="C132" s="73" t="s">
        <v>458</v>
      </c>
      <c r="D132" s="80" t="s">
        <v>459</v>
      </c>
      <c r="E132" s="75">
        <v>0</v>
      </c>
      <c r="F132" s="79"/>
    </row>
    <row r="133" spans="1:6" ht="15" customHeight="1">
      <c r="A133" s="78"/>
      <c r="B133" s="72"/>
      <c r="C133" s="73" t="s">
        <v>454</v>
      </c>
      <c r="D133" s="80" t="s">
        <v>415</v>
      </c>
      <c r="E133" s="75">
        <v>0</v>
      </c>
      <c r="F133" s="79"/>
    </row>
    <row r="134" spans="1:6" ht="15" customHeight="1">
      <c r="A134" s="78"/>
      <c r="B134" s="72"/>
      <c r="C134" s="73" t="s">
        <v>349</v>
      </c>
      <c r="D134" s="80" t="s">
        <v>350</v>
      </c>
      <c r="E134" s="75">
        <v>0</v>
      </c>
      <c r="F134" s="76"/>
    </row>
    <row r="135" spans="1:6" ht="15" customHeight="1">
      <c r="A135" s="78"/>
      <c r="B135" s="72"/>
      <c r="C135" s="73" t="s">
        <v>351</v>
      </c>
      <c r="D135" s="80" t="s">
        <v>352</v>
      </c>
      <c r="E135" s="75">
        <v>0</v>
      </c>
      <c r="F135" s="76"/>
    </row>
    <row r="136" spans="1:6" ht="15" customHeight="1" hidden="1">
      <c r="A136" s="78"/>
      <c r="B136" s="72"/>
      <c r="C136" s="73" t="s">
        <v>353</v>
      </c>
      <c r="D136" s="80" t="s">
        <v>354</v>
      </c>
      <c r="E136" s="75"/>
      <c r="F136" s="76"/>
    </row>
    <row r="137" spans="1:6" ht="15" customHeight="1" hidden="1">
      <c r="A137" s="78"/>
      <c r="B137" s="72"/>
      <c r="C137" s="73" t="s">
        <v>355</v>
      </c>
      <c r="D137" s="80" t="s">
        <v>356</v>
      </c>
      <c r="E137" s="75"/>
      <c r="F137" s="76"/>
    </row>
    <row r="138" spans="1:6" ht="15" customHeight="1" hidden="1">
      <c r="A138" s="78"/>
      <c r="B138" s="72"/>
      <c r="C138" s="73" t="s">
        <v>351</v>
      </c>
      <c r="D138" s="80" t="s">
        <v>352</v>
      </c>
      <c r="E138" s="75"/>
      <c r="F138" s="76"/>
    </row>
    <row r="139" spans="1:6" ht="15" customHeight="1">
      <c r="A139" s="78"/>
      <c r="B139" s="72"/>
      <c r="C139" s="73" t="s">
        <v>368</v>
      </c>
      <c r="D139" s="80" t="s">
        <v>369</v>
      </c>
      <c r="E139" s="75">
        <v>0</v>
      </c>
      <c r="F139" s="76"/>
    </row>
    <row r="140" spans="1:6" ht="15" customHeight="1">
      <c r="A140" s="78"/>
      <c r="B140" s="72"/>
      <c r="C140" s="73"/>
      <c r="D140" s="80"/>
      <c r="E140" s="75"/>
      <c r="F140" s="76"/>
    </row>
    <row r="141" spans="1:6" ht="15" customHeight="1" hidden="1">
      <c r="A141" s="78"/>
      <c r="B141" s="72"/>
      <c r="C141" s="72" t="s">
        <v>370</v>
      </c>
      <c r="D141" s="74" t="s">
        <v>372</v>
      </c>
      <c r="E141" s="75"/>
      <c r="F141" s="79">
        <f>+E142</f>
        <v>0</v>
      </c>
    </row>
    <row r="142" spans="1:6" ht="15" customHeight="1" hidden="1">
      <c r="A142" s="78"/>
      <c r="B142" s="72"/>
      <c r="C142" s="73" t="s">
        <v>373</v>
      </c>
      <c r="D142" s="80" t="s">
        <v>371</v>
      </c>
      <c r="E142" s="75"/>
      <c r="F142" s="76"/>
    </row>
    <row r="143" spans="1:6" ht="15" customHeight="1" hidden="1">
      <c r="A143" s="78"/>
      <c r="B143" s="73"/>
      <c r="C143" s="73"/>
      <c r="D143" s="80"/>
      <c r="E143" s="75"/>
      <c r="F143" s="82"/>
    </row>
    <row r="144" spans="1:6" ht="15" customHeight="1" hidden="1">
      <c r="A144" s="78"/>
      <c r="B144" s="73"/>
      <c r="C144" s="73"/>
      <c r="D144" s="80"/>
      <c r="E144" s="75"/>
      <c r="F144" s="82"/>
    </row>
    <row r="145" spans="1:6" ht="15" customHeight="1">
      <c r="A145" s="78"/>
      <c r="B145" s="72" t="s">
        <v>374</v>
      </c>
      <c r="C145" s="73"/>
      <c r="D145" s="74" t="s">
        <v>98</v>
      </c>
      <c r="E145" s="75"/>
      <c r="F145" s="79">
        <f>+F150+F147</f>
        <v>0</v>
      </c>
    </row>
    <row r="146" spans="1:6" ht="15" customHeight="1">
      <c r="A146" s="78"/>
      <c r="B146" s="73"/>
      <c r="C146" s="73"/>
      <c r="D146" s="80"/>
      <c r="E146" s="75"/>
      <c r="F146" s="82"/>
    </row>
    <row r="147" spans="1:6" ht="15" customHeight="1">
      <c r="A147" s="78"/>
      <c r="B147" s="73"/>
      <c r="C147" s="72" t="s">
        <v>384</v>
      </c>
      <c r="D147" s="74" t="s">
        <v>385</v>
      </c>
      <c r="E147" s="75"/>
      <c r="F147" s="79">
        <f>SUM(E148:E149)</f>
        <v>0</v>
      </c>
    </row>
    <row r="148" spans="1:6" ht="15" customHeight="1">
      <c r="A148" s="78"/>
      <c r="B148" s="73"/>
      <c r="C148" s="73" t="s">
        <v>386</v>
      </c>
      <c r="D148" s="80" t="s">
        <v>387</v>
      </c>
      <c r="E148" s="75">
        <v>0</v>
      </c>
      <c r="F148" s="82"/>
    </row>
    <row r="149" spans="1:6" ht="15" customHeight="1">
      <c r="A149" s="78"/>
      <c r="B149" s="73"/>
      <c r="C149" s="73" t="s">
        <v>498</v>
      </c>
      <c r="D149" s="80" t="s">
        <v>499</v>
      </c>
      <c r="E149" s="75">
        <v>0</v>
      </c>
      <c r="F149" s="82"/>
    </row>
    <row r="150" spans="1:6" ht="15" customHeight="1">
      <c r="A150" s="78"/>
      <c r="B150" s="73"/>
      <c r="C150" s="72" t="s">
        <v>388</v>
      </c>
      <c r="D150" s="74" t="s">
        <v>393</v>
      </c>
      <c r="E150" s="75"/>
      <c r="F150" s="79">
        <f>SUM(E151:E155)</f>
        <v>0</v>
      </c>
    </row>
    <row r="151" spans="1:6" ht="15" customHeight="1" hidden="1">
      <c r="A151" s="78"/>
      <c r="B151" s="73"/>
      <c r="C151" s="73" t="s">
        <v>394</v>
      </c>
      <c r="D151" s="80" t="s">
        <v>127</v>
      </c>
      <c r="E151" s="75">
        <v>0</v>
      </c>
      <c r="F151" s="82"/>
    </row>
    <row r="152" spans="1:6" ht="15" customHeight="1">
      <c r="A152" s="78"/>
      <c r="B152" s="73"/>
      <c r="C152" s="73" t="s">
        <v>359</v>
      </c>
      <c r="D152" s="80" t="s">
        <v>364</v>
      </c>
      <c r="E152" s="75"/>
      <c r="F152" s="82"/>
    </row>
    <row r="153" spans="1:6" ht="15" customHeight="1" hidden="1">
      <c r="A153" s="78"/>
      <c r="B153" s="73"/>
      <c r="C153" s="73" t="s">
        <v>398</v>
      </c>
      <c r="D153" s="80" t="s">
        <v>399</v>
      </c>
      <c r="E153" s="75">
        <v>0</v>
      </c>
      <c r="F153" s="82"/>
    </row>
    <row r="154" spans="1:6" ht="15" customHeight="1" hidden="1">
      <c r="A154" s="78"/>
      <c r="B154" s="73"/>
      <c r="C154" s="73" t="s">
        <v>400</v>
      </c>
      <c r="D154" s="662" t="s">
        <v>401</v>
      </c>
      <c r="E154" s="75">
        <v>0</v>
      </c>
      <c r="F154" s="82"/>
    </row>
    <row r="155" spans="1:6" ht="15" customHeight="1" hidden="1">
      <c r="A155" s="78"/>
      <c r="B155" s="73"/>
      <c r="C155" s="73"/>
      <c r="D155" s="663"/>
      <c r="E155" s="75"/>
      <c r="F155" s="82"/>
    </row>
    <row r="156" spans="1:6" ht="15" customHeight="1" hidden="1">
      <c r="A156" s="78"/>
      <c r="B156" s="73"/>
      <c r="C156" s="73"/>
      <c r="D156" s="80"/>
      <c r="E156" s="75"/>
      <c r="F156" s="82"/>
    </row>
    <row r="157" spans="1:6" ht="15" customHeight="1" hidden="1">
      <c r="A157" s="78"/>
      <c r="B157" s="73"/>
      <c r="C157" s="73"/>
      <c r="D157" s="80"/>
      <c r="E157" s="75"/>
      <c r="F157" s="82"/>
    </row>
    <row r="158" spans="1:6" ht="15" customHeight="1" hidden="1">
      <c r="A158" s="78"/>
      <c r="B158" s="73"/>
      <c r="C158" s="73">
        <v>37</v>
      </c>
      <c r="D158" s="80" t="s">
        <v>128</v>
      </c>
      <c r="E158" s="75"/>
      <c r="F158" s="82"/>
    </row>
    <row r="159" spans="1:6" ht="15" customHeight="1" hidden="1">
      <c r="A159" s="78"/>
      <c r="B159" s="73"/>
      <c r="C159" s="73">
        <v>40</v>
      </c>
      <c r="D159" s="80" t="s">
        <v>129</v>
      </c>
      <c r="E159" s="75"/>
      <c r="F159" s="82"/>
    </row>
    <row r="160" spans="1:6" ht="15" customHeight="1" hidden="1">
      <c r="A160" s="78"/>
      <c r="B160" s="73"/>
      <c r="C160" s="73">
        <v>41</v>
      </c>
      <c r="D160" s="80" t="s">
        <v>130</v>
      </c>
      <c r="E160" s="75"/>
      <c r="F160" s="82"/>
    </row>
    <row r="161" spans="1:6" ht="15" customHeight="1" hidden="1">
      <c r="A161" s="78"/>
      <c r="B161" s="73"/>
      <c r="C161" s="73">
        <v>43</v>
      </c>
      <c r="D161" s="80" t="s">
        <v>131</v>
      </c>
      <c r="E161" s="75"/>
      <c r="F161" s="82"/>
    </row>
    <row r="162" spans="1:6" ht="15" customHeight="1" hidden="1">
      <c r="A162" s="78"/>
      <c r="B162" s="73"/>
      <c r="C162" s="73">
        <v>44</v>
      </c>
      <c r="D162" s="80" t="s">
        <v>132</v>
      </c>
      <c r="E162" s="75"/>
      <c r="F162" s="82"/>
    </row>
    <row r="163" spans="1:6" ht="15" customHeight="1" hidden="1">
      <c r="A163" s="78"/>
      <c r="B163" s="73"/>
      <c r="C163" s="73">
        <v>45</v>
      </c>
      <c r="D163" s="80" t="s">
        <v>133</v>
      </c>
      <c r="E163" s="75"/>
      <c r="F163" s="82"/>
    </row>
    <row r="164" spans="1:6" ht="15" customHeight="1" hidden="1">
      <c r="A164" s="78"/>
      <c r="B164" s="73"/>
      <c r="C164" s="73">
        <v>47</v>
      </c>
      <c r="D164" s="80" t="s">
        <v>136</v>
      </c>
      <c r="E164" s="75"/>
      <c r="F164" s="82"/>
    </row>
    <row r="165" spans="1:6" ht="15" customHeight="1" hidden="1">
      <c r="A165" s="78"/>
      <c r="B165" s="73"/>
      <c r="C165" s="73">
        <v>64</v>
      </c>
      <c r="D165" s="80" t="s">
        <v>138</v>
      </c>
      <c r="E165" s="81"/>
      <c r="F165" s="82"/>
    </row>
    <row r="166" spans="1:6" ht="15" customHeight="1" hidden="1">
      <c r="A166" s="78"/>
      <c r="B166" s="73"/>
      <c r="C166" s="73">
        <v>66</v>
      </c>
      <c r="D166" s="80" t="s">
        <v>139</v>
      </c>
      <c r="E166" s="75"/>
      <c r="F166" s="82"/>
    </row>
    <row r="167" spans="1:6" ht="15" customHeight="1" hidden="1">
      <c r="A167" s="78"/>
      <c r="B167" s="73"/>
      <c r="C167" s="73">
        <v>75</v>
      </c>
      <c r="D167" s="80" t="s">
        <v>140</v>
      </c>
      <c r="E167" s="75"/>
      <c r="F167" s="82"/>
    </row>
    <row r="168" spans="1:6" ht="15" customHeight="1" hidden="1">
      <c r="A168" s="78"/>
      <c r="B168" s="73"/>
      <c r="C168" s="73">
        <v>76</v>
      </c>
      <c r="D168" s="80" t="s">
        <v>141</v>
      </c>
      <c r="E168" s="75"/>
      <c r="F168" s="82"/>
    </row>
    <row r="169" spans="1:6" ht="15" customHeight="1" hidden="1">
      <c r="A169" s="668"/>
      <c r="B169" s="670"/>
      <c r="C169" s="670">
        <v>77</v>
      </c>
      <c r="D169" s="80" t="s">
        <v>142</v>
      </c>
      <c r="E169" s="98"/>
      <c r="F169" s="665"/>
    </row>
    <row r="170" spans="1:6" ht="15" customHeight="1" hidden="1">
      <c r="A170" s="669"/>
      <c r="B170" s="671"/>
      <c r="C170" s="671"/>
      <c r="D170" s="80" t="s">
        <v>143</v>
      </c>
      <c r="E170" s="101"/>
      <c r="F170" s="666"/>
    </row>
    <row r="171" spans="1:6" ht="15" customHeight="1" hidden="1">
      <c r="A171" s="103"/>
      <c r="B171" s="104"/>
      <c r="C171" s="104">
        <v>78</v>
      </c>
      <c r="D171" s="90" t="s">
        <v>144</v>
      </c>
      <c r="E171" s="81"/>
      <c r="F171" s="105"/>
    </row>
    <row r="172" spans="1:6" ht="15" customHeight="1" hidden="1">
      <c r="A172" s="103"/>
      <c r="B172" s="104"/>
      <c r="C172" s="91" t="s">
        <v>145</v>
      </c>
      <c r="D172" s="90" t="s">
        <v>146</v>
      </c>
      <c r="E172" s="75"/>
      <c r="F172" s="105"/>
    </row>
    <row r="173" spans="1:6" ht="15" customHeight="1" hidden="1">
      <c r="A173" s="103"/>
      <c r="B173" s="104"/>
      <c r="C173" s="104">
        <v>80</v>
      </c>
      <c r="D173" s="90" t="s">
        <v>147</v>
      </c>
      <c r="E173" s="81"/>
      <c r="F173" s="105"/>
    </row>
    <row r="174" spans="1:6" ht="15" customHeight="1" hidden="1">
      <c r="A174" s="103"/>
      <c r="B174" s="104"/>
      <c r="C174" s="106"/>
      <c r="D174" s="107"/>
      <c r="E174" s="81"/>
      <c r="F174" s="105"/>
    </row>
    <row r="175" spans="1:6" ht="15" customHeight="1" hidden="1">
      <c r="A175" s="78"/>
      <c r="B175" s="72">
        <v>10</v>
      </c>
      <c r="C175" s="73"/>
      <c r="D175" s="108" t="s">
        <v>148</v>
      </c>
      <c r="E175" s="75"/>
      <c r="F175" s="79">
        <f>SUM(E177:E178)</f>
        <v>0</v>
      </c>
    </row>
    <row r="176" spans="1:6" ht="15" customHeight="1" hidden="1">
      <c r="A176" s="78"/>
      <c r="B176" s="73"/>
      <c r="C176" s="73"/>
      <c r="D176" s="80"/>
      <c r="E176" s="75"/>
      <c r="F176" s="82"/>
    </row>
    <row r="177" spans="1:6" ht="15" customHeight="1" hidden="1">
      <c r="A177" s="78"/>
      <c r="B177" s="73"/>
      <c r="C177" s="73">
        <v>1</v>
      </c>
      <c r="D177" s="80" t="s">
        <v>149</v>
      </c>
      <c r="E177" s="75"/>
      <c r="F177" s="82"/>
    </row>
    <row r="178" spans="1:6" ht="15" customHeight="1" hidden="1">
      <c r="A178" s="78"/>
      <c r="B178" s="73"/>
      <c r="C178" s="73">
        <v>2</v>
      </c>
      <c r="D178" s="80" t="s">
        <v>150</v>
      </c>
      <c r="E178" s="75"/>
      <c r="F178" s="82"/>
    </row>
    <row r="179" spans="1:6" ht="15" customHeight="1" hidden="1">
      <c r="A179" s="78"/>
      <c r="B179" s="73"/>
      <c r="C179" s="73"/>
      <c r="D179" s="80"/>
      <c r="E179" s="75"/>
      <c r="F179" s="82"/>
    </row>
    <row r="180" spans="1:6" ht="15" customHeight="1" hidden="1">
      <c r="A180" s="78"/>
      <c r="B180" s="72">
        <v>12</v>
      </c>
      <c r="C180" s="73"/>
      <c r="D180" s="108" t="s">
        <v>151</v>
      </c>
      <c r="E180" s="75"/>
      <c r="F180" s="79">
        <f>SUM(E181:E182)</f>
        <v>0</v>
      </c>
    </row>
    <row r="181" spans="1:6" ht="15" customHeight="1" hidden="1">
      <c r="A181" s="78"/>
      <c r="B181" s="72"/>
      <c r="C181" s="73">
        <v>12</v>
      </c>
      <c r="D181" s="80" t="s">
        <v>152</v>
      </c>
      <c r="E181" s="75"/>
      <c r="F181" s="79"/>
    </row>
    <row r="182" spans="1:6" ht="15" customHeight="1" hidden="1">
      <c r="A182" s="78"/>
      <c r="B182" s="73"/>
      <c r="C182" s="73">
        <v>14</v>
      </c>
      <c r="D182" s="80" t="s">
        <v>153</v>
      </c>
      <c r="E182" s="75"/>
      <c r="F182" s="79"/>
    </row>
    <row r="183" spans="1:6" ht="15" customHeight="1" hidden="1" thickBot="1">
      <c r="A183" s="92"/>
      <c r="B183" s="93"/>
      <c r="C183" s="93"/>
      <c r="D183" s="84"/>
      <c r="E183" s="94"/>
      <c r="F183" s="95"/>
    </row>
    <row r="184" spans="1:6" ht="15" customHeight="1" thickBot="1">
      <c r="A184" s="78"/>
      <c r="B184" s="73"/>
      <c r="C184" s="73"/>
      <c r="D184" s="80"/>
      <c r="E184" s="75"/>
      <c r="F184" s="82"/>
    </row>
    <row r="185" spans="1:7" ht="15" customHeight="1" thickBot="1">
      <c r="A185" s="647" t="s">
        <v>460</v>
      </c>
      <c r="B185" s="648"/>
      <c r="C185" s="648"/>
      <c r="D185" s="648"/>
      <c r="E185" s="96">
        <f>SUM(E12:E183)</f>
        <v>0</v>
      </c>
      <c r="F185" s="114">
        <f>+F145+F129+F86+F47+F11</f>
        <v>0</v>
      </c>
      <c r="G185" s="61"/>
    </row>
    <row r="186" ht="12.75" hidden="1">
      <c r="F186" s="61" t="e">
        <f>+#REF!+'CONTROL INT 02-15 ADM'!#REF!</f>
        <v>#REF!</v>
      </c>
    </row>
    <row r="187" ht="12.75" hidden="1">
      <c r="F187" s="61" t="e">
        <f>+F186-15600000</f>
        <v>#REF!</v>
      </c>
    </row>
    <row r="188" ht="12.75" hidden="1">
      <c r="F188" s="61" t="e">
        <f>+#REF!+'CONTROL INT 02-15 ADM'!#REF!</f>
        <v>#REF!</v>
      </c>
    </row>
    <row r="189" ht="12.75" hidden="1">
      <c r="F189" s="61">
        <v>70547748.01</v>
      </c>
    </row>
    <row r="190" ht="12.75" hidden="1">
      <c r="F190" s="61">
        <f>+F189-F185</f>
        <v>70547748.01</v>
      </c>
    </row>
    <row r="191" ht="12.75" hidden="1">
      <c r="F191" s="61"/>
    </row>
    <row r="192" ht="12.75" hidden="1">
      <c r="F192" s="61" t="e">
        <f>+F185-F188</f>
        <v>#REF!</v>
      </c>
    </row>
    <row r="193" ht="12.75" hidden="1">
      <c r="F193" s="61"/>
    </row>
    <row r="194" ht="12.75" hidden="1">
      <c r="F194" s="61">
        <f>+F185+'CONTROL INT 02-15 LIMPIEZA'!F141</f>
        <v>0</v>
      </c>
    </row>
    <row r="195" ht="12.75" hidden="1">
      <c r="F195" s="61">
        <f>+F185+'CONTROL INT 02-15 LIMPIEZA'!F141</f>
        <v>0</v>
      </c>
    </row>
    <row r="196" ht="12.75" hidden="1">
      <c r="F196" s="61">
        <f>+F185</f>
        <v>0</v>
      </c>
    </row>
    <row r="197" ht="12.75" hidden="1">
      <c r="F197" s="61">
        <v>37914739.99285</v>
      </c>
    </row>
    <row r="198" ht="12.75" hidden="1">
      <c r="F198" s="61">
        <f>+F185-F197</f>
        <v>-37914739.99285</v>
      </c>
    </row>
    <row r="199" ht="12.75" hidden="1">
      <c r="F199" s="61">
        <f>+F185-40000000</f>
        <v>-40000000</v>
      </c>
    </row>
    <row r="200" ht="12.75">
      <c r="F200" s="61"/>
    </row>
    <row r="201" ht="12.75">
      <c r="F201" s="61"/>
    </row>
    <row r="202" ht="12.75">
      <c r="F202" s="61"/>
    </row>
    <row r="203" ht="12.75">
      <c r="F203" s="61"/>
    </row>
    <row r="204" ht="12.75">
      <c r="F204" s="61"/>
    </row>
    <row r="205" ht="12.75">
      <c r="F205" s="61"/>
    </row>
    <row r="206" ht="12.75">
      <c r="F206" s="61"/>
    </row>
    <row r="207" ht="12.75">
      <c r="F207" s="61"/>
    </row>
    <row r="208" ht="12.75">
      <c r="F208" s="61"/>
    </row>
    <row r="209" ht="12.75">
      <c r="F209" s="61"/>
    </row>
    <row r="210" ht="12.75">
      <c r="F210" s="61"/>
    </row>
    <row r="211" ht="12.75">
      <c r="F211" s="61"/>
    </row>
    <row r="212" ht="12.75">
      <c r="F212" s="61"/>
    </row>
    <row r="213" ht="12.75">
      <c r="F213" s="61"/>
    </row>
    <row r="214" ht="12.75">
      <c r="F214" s="61"/>
    </row>
    <row r="215" ht="12.75">
      <c r="F215" s="61"/>
    </row>
    <row r="216" ht="12.75">
      <c r="F216" s="61"/>
    </row>
    <row r="217" ht="12.75">
      <c r="F217" s="61"/>
    </row>
    <row r="218" ht="12.75">
      <c r="F218" s="61"/>
    </row>
    <row r="219" ht="12.75">
      <c r="F219" s="61"/>
    </row>
  </sheetData>
  <sheetProtection/>
  <mergeCells count="18">
    <mergeCell ref="F169:F170"/>
    <mergeCell ref="D38:D39"/>
    <mergeCell ref="A169:A170"/>
    <mergeCell ref="B169:B170"/>
    <mergeCell ref="C169:C170"/>
    <mergeCell ref="D40:D41"/>
    <mergeCell ref="D90:D91"/>
    <mergeCell ref="D154:D155"/>
    <mergeCell ref="A185:D185"/>
    <mergeCell ref="A1:F1"/>
    <mergeCell ref="A2:F2"/>
    <mergeCell ref="A4:F4"/>
    <mergeCell ref="A8:F8"/>
    <mergeCell ref="D29:D30"/>
    <mergeCell ref="D31:D32"/>
    <mergeCell ref="D33:D34"/>
    <mergeCell ref="A6:F6"/>
    <mergeCell ref="D36:D37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F47"/>
  <sheetViews>
    <sheetView zoomScale="125" zoomScaleNormal="125" zoomScalePageLayoutView="0" workbookViewId="0" topLeftCell="A1">
      <selection activeCell="A1" sqref="A1:F46"/>
    </sheetView>
  </sheetViews>
  <sheetFormatPr defaultColWidth="11.421875" defaultRowHeight="12.75"/>
  <cols>
    <col min="1" max="1" width="3.57421875" style="0" customWidth="1"/>
    <col min="2" max="2" width="2.57421875" style="0" customWidth="1"/>
    <col min="3" max="3" width="9.7109375" style="0" customWidth="1"/>
    <col min="4" max="4" width="33.00390625" style="0" customWidth="1"/>
    <col min="5" max="5" width="16.421875" style="0" customWidth="1"/>
    <col min="6" max="6" width="14.8515625" style="0" customWidth="1"/>
  </cols>
  <sheetData>
    <row r="1" spans="1:6" ht="16.5">
      <c r="A1" s="608" t="s">
        <v>550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1:6" ht="12.75">
      <c r="A5" s="610" t="s">
        <v>303</v>
      </c>
      <c r="B5" s="610"/>
      <c r="C5" s="610"/>
      <c r="D5" s="610"/>
      <c r="E5" s="610"/>
      <c r="F5" s="610"/>
    </row>
    <row r="6" spans="1:6" ht="12.75">
      <c r="A6" s="638" t="s">
        <v>418</v>
      </c>
      <c r="B6" s="638"/>
      <c r="C6" s="638"/>
      <c r="D6" s="638"/>
      <c r="E6" s="638"/>
      <c r="F6" s="638"/>
    </row>
    <row r="7" spans="1:6" ht="20.25" customHeight="1">
      <c r="A7" s="358" t="s">
        <v>119</v>
      </c>
      <c r="B7" s="358" t="s">
        <v>120</v>
      </c>
      <c r="C7" s="72" t="s">
        <v>44</v>
      </c>
      <c r="D7" s="358" t="s">
        <v>430</v>
      </c>
      <c r="E7" s="359" t="s">
        <v>121</v>
      </c>
      <c r="F7" s="359" t="s">
        <v>122</v>
      </c>
    </row>
    <row r="8" spans="1:6" ht="12.75" customHeight="1" hidden="1">
      <c r="A8" s="349"/>
      <c r="B8" s="217" t="s">
        <v>202</v>
      </c>
      <c r="C8" s="221"/>
      <c r="D8" s="580" t="s">
        <v>157</v>
      </c>
      <c r="E8" s="223"/>
      <c r="F8" s="414">
        <f>+F10+F13+F16</f>
        <v>0</v>
      </c>
    </row>
    <row r="9" spans="1:6" ht="12.75" customHeight="1" hidden="1">
      <c r="A9" s="349"/>
      <c r="B9" s="217"/>
      <c r="C9" s="221"/>
      <c r="D9" s="580"/>
      <c r="E9" s="223"/>
      <c r="F9" s="367"/>
    </row>
    <row r="10" spans="1:6" ht="12.75" customHeight="1" hidden="1">
      <c r="A10" s="349"/>
      <c r="B10" s="221"/>
      <c r="C10" s="217" t="s">
        <v>439</v>
      </c>
      <c r="D10" s="580" t="s">
        <v>97</v>
      </c>
      <c r="E10" s="223"/>
      <c r="F10" s="219">
        <f>+E11</f>
        <v>0</v>
      </c>
    </row>
    <row r="11" spans="1:6" ht="15.75" customHeight="1" hidden="1">
      <c r="A11" s="349"/>
      <c r="B11" s="221"/>
      <c r="C11" s="221" t="s">
        <v>203</v>
      </c>
      <c r="D11" s="582" t="s">
        <v>204</v>
      </c>
      <c r="E11" s="223">
        <v>0</v>
      </c>
      <c r="F11" s="223"/>
    </row>
    <row r="12" spans="1:6" ht="12.75" customHeight="1" hidden="1">
      <c r="A12" s="349"/>
      <c r="B12" s="221"/>
      <c r="C12" s="221"/>
      <c r="D12" s="582"/>
      <c r="E12" s="223"/>
      <c r="F12" s="223"/>
    </row>
    <row r="13" spans="1:6" ht="18.75" customHeight="1" hidden="1">
      <c r="A13" s="349"/>
      <c r="B13" s="221"/>
      <c r="C13" s="217" t="s">
        <v>209</v>
      </c>
      <c r="D13" s="580" t="s">
        <v>210</v>
      </c>
      <c r="E13" s="223"/>
      <c r="F13" s="219">
        <f>SUM(E14:E14)</f>
        <v>0</v>
      </c>
    </row>
    <row r="14" spans="1:6" ht="12.75" customHeight="1" hidden="1">
      <c r="A14" s="349"/>
      <c r="B14" s="221"/>
      <c r="C14" s="221" t="s">
        <v>220</v>
      </c>
      <c r="D14" s="582" t="s">
        <v>379</v>
      </c>
      <c r="E14" s="223">
        <v>0</v>
      </c>
      <c r="F14" s="223"/>
    </row>
    <row r="15" spans="1:6" ht="12.75" customHeight="1" hidden="1">
      <c r="A15" s="349"/>
      <c r="B15" s="221"/>
      <c r="C15" s="221"/>
      <c r="D15" s="582"/>
      <c r="E15" s="223"/>
      <c r="F15" s="223"/>
    </row>
    <row r="16" spans="1:6" ht="18" customHeight="1" hidden="1">
      <c r="A16" s="349"/>
      <c r="B16" s="221"/>
      <c r="C16" s="217" t="s">
        <v>270</v>
      </c>
      <c r="D16" s="580" t="s">
        <v>271</v>
      </c>
      <c r="E16" s="223"/>
      <c r="F16" s="219">
        <f>+E17</f>
        <v>0</v>
      </c>
    </row>
    <row r="17" spans="1:6" ht="18" customHeight="1" hidden="1">
      <c r="A17" s="349"/>
      <c r="B17" s="221"/>
      <c r="C17" s="221" t="s">
        <v>274</v>
      </c>
      <c r="D17" s="582" t="s">
        <v>560</v>
      </c>
      <c r="E17" s="223">
        <v>0</v>
      </c>
      <c r="F17" s="219"/>
    </row>
    <row r="18" spans="1:6" ht="30" customHeight="1" hidden="1">
      <c r="A18" s="349"/>
      <c r="B18" s="221"/>
      <c r="C18" s="221" t="s">
        <v>282</v>
      </c>
      <c r="D18" s="582" t="s">
        <v>416</v>
      </c>
      <c r="E18" s="223"/>
      <c r="F18" s="223"/>
    </row>
    <row r="19" spans="1:6" ht="12.75" customHeight="1" hidden="1">
      <c r="A19" s="349"/>
      <c r="B19" s="221"/>
      <c r="C19" s="221"/>
      <c r="D19" s="582"/>
      <c r="E19" s="223"/>
      <c r="F19" s="223"/>
    </row>
    <row r="20" spans="1:6" ht="12.75" customHeight="1" hidden="1">
      <c r="A20" s="349"/>
      <c r="B20" s="221"/>
      <c r="C20" s="217" t="s">
        <v>8</v>
      </c>
      <c r="D20" s="580" t="s">
        <v>12</v>
      </c>
      <c r="E20" s="223"/>
      <c r="F20" s="219"/>
    </row>
    <row r="21" spans="1:6" ht="16.5" customHeight="1" hidden="1">
      <c r="A21" s="349"/>
      <c r="B21" s="221"/>
      <c r="C21" s="221" t="s">
        <v>9</v>
      </c>
      <c r="D21" s="582" t="s">
        <v>11</v>
      </c>
      <c r="E21" s="223"/>
      <c r="F21" s="223"/>
    </row>
    <row r="22" spans="1:6" ht="12.75" customHeight="1" hidden="1">
      <c r="A22" s="349"/>
      <c r="B22" s="221"/>
      <c r="C22" s="221"/>
      <c r="D22" s="582"/>
      <c r="E22" s="223"/>
      <c r="F22" s="223"/>
    </row>
    <row r="23" spans="1:6" ht="18" customHeight="1" hidden="1">
      <c r="A23" s="349"/>
      <c r="B23" s="217" t="s">
        <v>292</v>
      </c>
      <c r="C23" s="221"/>
      <c r="D23" s="580" t="s">
        <v>105</v>
      </c>
      <c r="E23" s="223"/>
      <c r="F23" s="275">
        <f>+F25+F28+F35+F38</f>
        <v>0</v>
      </c>
    </row>
    <row r="24" spans="1:6" ht="18" customHeight="1" hidden="1">
      <c r="A24" s="349"/>
      <c r="B24" s="217"/>
      <c r="C24" s="221"/>
      <c r="D24" s="580"/>
      <c r="E24" s="223"/>
      <c r="F24" s="275"/>
    </row>
    <row r="25" spans="1:6" ht="18" customHeight="1" hidden="1">
      <c r="A25" s="349"/>
      <c r="B25" s="217"/>
      <c r="C25" s="217" t="s">
        <v>293</v>
      </c>
      <c r="D25" s="580" t="s">
        <v>294</v>
      </c>
      <c r="E25" s="223"/>
      <c r="F25" s="275">
        <f>+E26</f>
        <v>0</v>
      </c>
    </row>
    <row r="26" spans="1:6" ht="18" customHeight="1" hidden="1">
      <c r="A26" s="349"/>
      <c r="B26" s="217"/>
      <c r="C26" s="221" t="s">
        <v>299</v>
      </c>
      <c r="D26" s="582" t="s">
        <v>572</v>
      </c>
      <c r="E26" s="223">
        <v>0</v>
      </c>
      <c r="F26" s="275"/>
    </row>
    <row r="27" spans="1:6" ht="12.75" customHeight="1" hidden="1">
      <c r="A27" s="349"/>
      <c r="B27" s="217"/>
      <c r="C27" s="221"/>
      <c r="D27" s="582"/>
      <c r="E27" s="223"/>
      <c r="F27" s="275"/>
    </row>
    <row r="28" spans="1:6" ht="23.25" customHeight="1" hidden="1">
      <c r="A28" s="349"/>
      <c r="B28" s="217"/>
      <c r="C28" s="217" t="s">
        <v>406</v>
      </c>
      <c r="D28" s="580" t="s">
        <v>604</v>
      </c>
      <c r="E28" s="223"/>
      <c r="F28" s="275">
        <f>+E29+E30+E33</f>
        <v>0</v>
      </c>
    </row>
    <row r="29" spans="1:6" ht="12.75" customHeight="1" hidden="1">
      <c r="A29" s="349"/>
      <c r="B29" s="217"/>
      <c r="C29" s="221" t="s">
        <v>311</v>
      </c>
      <c r="D29" s="582" t="str">
        <f>+'CONTROL INT 02-15 ADM'!D112</f>
        <v>Materiales y productos metálicos</v>
      </c>
      <c r="E29" s="223">
        <v>0</v>
      </c>
      <c r="F29" s="275"/>
    </row>
    <row r="30" spans="1:6" ht="12.75" customHeight="1" hidden="1">
      <c r="A30" s="349"/>
      <c r="B30" s="217"/>
      <c r="C30" s="221" t="s">
        <v>315</v>
      </c>
      <c r="D30" s="582" t="s">
        <v>75</v>
      </c>
      <c r="E30" s="223">
        <v>0</v>
      </c>
      <c r="F30" s="275"/>
    </row>
    <row r="31" spans="1:6" ht="12.75" customHeight="1" hidden="1">
      <c r="A31" s="349"/>
      <c r="B31" s="217"/>
      <c r="C31" s="221"/>
      <c r="D31" s="582"/>
      <c r="E31" s="223"/>
      <c r="F31" s="275"/>
    </row>
    <row r="32" spans="1:6" ht="12.75" customHeight="1" hidden="1">
      <c r="A32" s="349"/>
      <c r="B32" s="217"/>
      <c r="C32" s="221"/>
      <c r="D32" s="582"/>
      <c r="E32" s="223"/>
      <c r="F32" s="275"/>
    </row>
    <row r="33" spans="1:6" ht="12.75" customHeight="1" hidden="1">
      <c r="A33" s="349"/>
      <c r="B33" s="221"/>
      <c r="C33" s="221" t="s">
        <v>319</v>
      </c>
      <c r="D33" s="582" t="s">
        <v>565</v>
      </c>
      <c r="E33" s="223">
        <v>0</v>
      </c>
      <c r="F33" s="223"/>
    </row>
    <row r="34" spans="1:6" ht="12.75" customHeight="1" hidden="1">
      <c r="A34" s="349"/>
      <c r="B34" s="221"/>
      <c r="C34" s="221"/>
      <c r="D34" s="582"/>
      <c r="E34" s="223"/>
      <c r="F34" s="223"/>
    </row>
    <row r="35" spans="1:6" ht="12.75" customHeight="1" hidden="1">
      <c r="A35" s="349"/>
      <c r="B35" s="221"/>
      <c r="C35" s="217" t="s">
        <v>324</v>
      </c>
      <c r="D35" s="580" t="s">
        <v>325</v>
      </c>
      <c r="E35" s="223"/>
      <c r="F35" s="219">
        <f>+E36</f>
        <v>0</v>
      </c>
    </row>
    <row r="36" spans="1:6" ht="12.75" customHeight="1" hidden="1">
      <c r="A36" s="349"/>
      <c r="B36" s="221"/>
      <c r="C36" s="221" t="s">
        <v>328</v>
      </c>
      <c r="D36" s="582" t="s">
        <v>329</v>
      </c>
      <c r="E36" s="223">
        <v>0</v>
      </c>
      <c r="F36" s="223"/>
    </row>
    <row r="37" spans="1:6" ht="12.75" customHeight="1" hidden="1">
      <c r="A37" s="349"/>
      <c r="B37" s="221"/>
      <c r="C37" s="221"/>
      <c r="D37" s="582"/>
      <c r="E37" s="223"/>
      <c r="F37" s="223"/>
    </row>
    <row r="38" spans="1:6" ht="12.75" customHeight="1" hidden="1">
      <c r="A38" s="349"/>
      <c r="B38" s="221"/>
      <c r="C38" s="217" t="s">
        <v>330</v>
      </c>
      <c r="D38" s="580" t="s">
        <v>331</v>
      </c>
      <c r="E38" s="223"/>
      <c r="F38" s="219">
        <f>+E39</f>
        <v>0</v>
      </c>
    </row>
    <row r="39" spans="1:6" ht="25.5" customHeight="1" hidden="1">
      <c r="A39" s="349"/>
      <c r="B39" s="221"/>
      <c r="C39" s="221" t="s">
        <v>336</v>
      </c>
      <c r="D39" s="582" t="s">
        <v>610</v>
      </c>
      <c r="E39" s="223">
        <v>0</v>
      </c>
      <c r="F39" s="223"/>
    </row>
    <row r="40" spans="1:6" ht="12.75" customHeight="1" hidden="1">
      <c r="A40" s="349"/>
      <c r="B40" s="221"/>
      <c r="C40" s="221"/>
      <c r="D40" s="582"/>
      <c r="E40" s="223"/>
      <c r="F40" s="223"/>
    </row>
    <row r="41" spans="1:6" ht="12.75">
      <c r="A41" s="349"/>
      <c r="B41" s="217" t="s">
        <v>348</v>
      </c>
      <c r="C41" s="221"/>
      <c r="D41" s="580" t="s">
        <v>107</v>
      </c>
      <c r="E41" s="223"/>
      <c r="F41" s="275">
        <f>+F43</f>
        <v>23176516.64</v>
      </c>
    </row>
    <row r="42" spans="1:6" ht="12.75">
      <c r="A42" s="349"/>
      <c r="B42" s="221"/>
      <c r="C42" s="221"/>
      <c r="D42" s="582"/>
      <c r="E42" s="223"/>
      <c r="F42" s="223"/>
    </row>
    <row r="43" spans="1:6" ht="12.75">
      <c r="A43" s="349"/>
      <c r="B43" s="221"/>
      <c r="C43" s="217" t="s">
        <v>440</v>
      </c>
      <c r="D43" s="580" t="s">
        <v>441</v>
      </c>
      <c r="E43" s="223"/>
      <c r="F43" s="219">
        <f>+E44</f>
        <v>23176516.64</v>
      </c>
    </row>
    <row r="44" spans="1:6" ht="12.75">
      <c r="A44" s="349"/>
      <c r="B44" s="221"/>
      <c r="C44" s="221" t="s">
        <v>658</v>
      </c>
      <c r="D44" s="582" t="s">
        <v>659</v>
      </c>
      <c r="E44" s="223">
        <v>23176516.64</v>
      </c>
      <c r="F44" s="223"/>
    </row>
    <row r="45" spans="1:6" ht="12.75">
      <c r="A45" s="349"/>
      <c r="B45" s="221"/>
      <c r="C45" s="221"/>
      <c r="D45" s="582"/>
      <c r="E45" s="223"/>
      <c r="F45" s="223"/>
    </row>
    <row r="46" spans="1:6" ht="12.75">
      <c r="A46" s="637" t="s">
        <v>460</v>
      </c>
      <c r="B46" s="637"/>
      <c r="C46" s="637"/>
      <c r="D46" s="637"/>
      <c r="E46" s="367">
        <f>+E39+E36+E33+E30+E29+E26+E44+E17+E14+E11</f>
        <v>23176516.64</v>
      </c>
      <c r="F46" s="367">
        <f>+F23+F8+F41</f>
        <v>23176516.64</v>
      </c>
    </row>
    <row r="47" spans="1:6" ht="12.75">
      <c r="A47" s="341"/>
      <c r="B47" s="341"/>
      <c r="C47" s="341"/>
      <c r="D47" s="341"/>
      <c r="E47" s="341"/>
      <c r="F47" s="341"/>
    </row>
  </sheetData>
  <sheetProtection/>
  <mergeCells count="6">
    <mergeCell ref="A6:F6"/>
    <mergeCell ref="A1:F1"/>
    <mergeCell ref="A2:F2"/>
    <mergeCell ref="A4:F4"/>
    <mergeCell ref="A5:F5"/>
    <mergeCell ref="A46:D46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37"/>
  <sheetViews>
    <sheetView zoomScale="125" zoomScaleNormal="125" zoomScalePageLayoutView="0" workbookViewId="0" topLeftCell="A11">
      <selection activeCell="D17" sqref="D17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11.421875" style="60" customWidth="1"/>
    <col min="4" max="4" width="39.7109375" style="56" customWidth="1"/>
    <col min="5" max="5" width="13.8515625" style="56" customWidth="1"/>
    <col min="6" max="6" width="15.00390625" style="56" customWidth="1"/>
    <col min="7" max="7" width="13.8515625" style="56" bestFit="1" customWidth="1"/>
    <col min="8" max="8" width="13.421875" style="56" bestFit="1" customWidth="1"/>
    <col min="9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1:6" ht="12.75">
      <c r="A5" s="610" t="s">
        <v>36</v>
      </c>
      <c r="B5" s="610"/>
      <c r="C5" s="610"/>
      <c r="D5" s="610"/>
      <c r="E5" s="610"/>
      <c r="F5" s="610"/>
    </row>
    <row r="6" spans="1:6" ht="12.75">
      <c r="A6" s="638" t="s">
        <v>418</v>
      </c>
      <c r="B6" s="638"/>
      <c r="C6" s="638"/>
      <c r="D6" s="638"/>
      <c r="E6" s="638"/>
      <c r="F6" s="638"/>
    </row>
    <row r="7" spans="1:6" ht="15" customHeight="1">
      <c r="A7" s="358" t="s">
        <v>119</v>
      </c>
      <c r="B7" s="358" t="s">
        <v>120</v>
      </c>
      <c r="C7" s="72" t="s">
        <v>44</v>
      </c>
      <c r="D7" s="358" t="s">
        <v>430</v>
      </c>
      <c r="E7" s="359" t="s">
        <v>121</v>
      </c>
      <c r="F7" s="359" t="s">
        <v>122</v>
      </c>
    </row>
    <row r="8" spans="1:6" s="215" customFormat="1" ht="15" customHeight="1" hidden="1">
      <c r="A8" s="349"/>
      <c r="B8" s="221"/>
      <c r="C8" s="217" t="s">
        <v>438</v>
      </c>
      <c r="D8" s="408" t="s">
        <v>199</v>
      </c>
      <c r="E8" s="223"/>
      <c r="F8" s="219">
        <f>+E9</f>
        <v>0</v>
      </c>
    </row>
    <row r="9" spans="1:6" s="215" customFormat="1" ht="15" customHeight="1" hidden="1">
      <c r="A9" s="349"/>
      <c r="B9" s="221"/>
      <c r="C9" s="221" t="s">
        <v>200</v>
      </c>
      <c r="D9" s="409" t="s">
        <v>201</v>
      </c>
      <c r="E9" s="223">
        <v>0</v>
      </c>
      <c r="F9" s="223"/>
    </row>
    <row r="10" spans="1:6" s="215" customFormat="1" ht="15" customHeight="1" hidden="1">
      <c r="A10" s="349"/>
      <c r="B10" s="221"/>
      <c r="C10" s="221"/>
      <c r="D10" s="409"/>
      <c r="E10" s="223"/>
      <c r="F10" s="223"/>
    </row>
    <row r="11" spans="1:6" s="215" customFormat="1" ht="15" customHeight="1">
      <c r="A11" s="349"/>
      <c r="B11" s="217" t="s">
        <v>202</v>
      </c>
      <c r="C11" s="221"/>
      <c r="D11" s="408" t="s">
        <v>157</v>
      </c>
      <c r="E11" s="223"/>
      <c r="F11" s="275">
        <f>+F12</f>
        <v>23618258.27</v>
      </c>
    </row>
    <row r="12" spans="1:6" s="215" customFormat="1" ht="15" customHeight="1">
      <c r="A12" s="349"/>
      <c r="B12" s="221"/>
      <c r="C12" s="217" t="s">
        <v>439</v>
      </c>
      <c r="D12" s="408" t="s">
        <v>97</v>
      </c>
      <c r="E12" s="223"/>
      <c r="F12" s="219">
        <f>+E13</f>
        <v>23618258.27</v>
      </c>
    </row>
    <row r="13" spans="1:6" s="215" customFormat="1" ht="15" customHeight="1">
      <c r="A13" s="349"/>
      <c r="B13" s="221"/>
      <c r="C13" s="221" t="s">
        <v>203</v>
      </c>
      <c r="D13" s="409" t="s">
        <v>204</v>
      </c>
      <c r="E13" s="422">
        <v>23618258.27</v>
      </c>
      <c r="F13" s="223"/>
    </row>
    <row r="14" spans="1:6" s="215" customFormat="1" ht="15" customHeight="1">
      <c r="A14" s="349"/>
      <c r="B14" s="217" t="s">
        <v>292</v>
      </c>
      <c r="C14" s="221"/>
      <c r="D14" s="408" t="s">
        <v>105</v>
      </c>
      <c r="E14" s="343"/>
      <c r="F14" s="275">
        <f>+F15</f>
        <v>6100000</v>
      </c>
    </row>
    <row r="15" spans="1:6" s="215" customFormat="1" ht="15" customHeight="1">
      <c r="A15" s="349"/>
      <c r="B15" s="217"/>
      <c r="C15" s="217" t="s">
        <v>309</v>
      </c>
      <c r="D15" s="413" t="s">
        <v>604</v>
      </c>
      <c r="E15" s="343"/>
      <c r="F15" s="219">
        <f>+E16+E17+E18</f>
        <v>6100000</v>
      </c>
    </row>
    <row r="16" spans="1:6" s="215" customFormat="1" ht="15" customHeight="1">
      <c r="A16" s="349"/>
      <c r="B16" s="217"/>
      <c r="C16" s="221" t="s">
        <v>311</v>
      </c>
      <c r="D16" s="409" t="s">
        <v>312</v>
      </c>
      <c r="E16" s="343">
        <f>964000+1015000+958000+719000+61000</f>
        <v>3717000</v>
      </c>
      <c r="F16" s="219"/>
    </row>
    <row r="17" spans="1:6" s="215" customFormat="1" ht="15" customHeight="1">
      <c r="A17" s="349"/>
      <c r="B17" s="217"/>
      <c r="C17" s="221" t="s">
        <v>451</v>
      </c>
      <c r="D17" s="409" t="s">
        <v>453</v>
      </c>
      <c r="E17" s="343">
        <v>2233000</v>
      </c>
      <c r="F17" s="219"/>
    </row>
    <row r="18" spans="1:6" s="215" customFormat="1" ht="25.5">
      <c r="A18" s="349"/>
      <c r="B18" s="217"/>
      <c r="C18" s="221" t="s">
        <v>322</v>
      </c>
      <c r="D18" s="409" t="s">
        <v>641</v>
      </c>
      <c r="E18" s="343">
        <v>150000</v>
      </c>
      <c r="F18" s="219"/>
    </row>
    <row r="19" spans="1:6" s="215" customFormat="1" ht="15" customHeight="1">
      <c r="A19" s="349"/>
      <c r="B19" s="291" t="s">
        <v>348</v>
      </c>
      <c r="C19" s="291"/>
      <c r="D19" s="408" t="s">
        <v>107</v>
      </c>
      <c r="E19" s="275"/>
      <c r="F19" s="275">
        <f>+F20</f>
        <v>24401500</v>
      </c>
    </row>
    <row r="20" spans="1:6" s="215" customFormat="1" ht="15" customHeight="1">
      <c r="A20" s="349"/>
      <c r="B20" s="221"/>
      <c r="C20" s="217" t="s">
        <v>656</v>
      </c>
      <c r="D20" s="413" t="s">
        <v>18</v>
      </c>
      <c r="E20" s="219"/>
      <c r="F20" s="219">
        <f>+E21</f>
        <v>24401500</v>
      </c>
    </row>
    <row r="21" spans="1:6" s="215" customFormat="1" ht="15" customHeight="1">
      <c r="A21" s="349"/>
      <c r="B21" s="221"/>
      <c r="C21" s="221" t="s">
        <v>397</v>
      </c>
      <c r="D21" s="409" t="s">
        <v>657</v>
      </c>
      <c r="E21" s="223">
        <f>19201500+5200000</f>
        <v>24401500</v>
      </c>
      <c r="F21" s="223"/>
    </row>
    <row r="22" spans="1:6" s="215" customFormat="1" ht="15" customHeight="1" hidden="1">
      <c r="A22" s="349"/>
      <c r="B22" s="217" t="s">
        <v>481</v>
      </c>
      <c r="C22" s="217"/>
      <c r="D22" s="413" t="s">
        <v>108</v>
      </c>
      <c r="E22" s="219"/>
      <c r="F22" s="219">
        <f>+F23</f>
        <v>0</v>
      </c>
    </row>
    <row r="23" spans="1:6" s="215" customFormat="1" ht="15" customHeight="1" hidden="1">
      <c r="A23" s="349"/>
      <c r="B23" s="217"/>
      <c r="C23" s="217" t="s">
        <v>556</v>
      </c>
      <c r="D23" s="413" t="s">
        <v>52</v>
      </c>
      <c r="E23" s="219"/>
      <c r="F23" s="219">
        <f>+E24</f>
        <v>0</v>
      </c>
    </row>
    <row r="24" spans="1:6" s="215" customFormat="1" ht="15" customHeight="1" hidden="1" thickBot="1">
      <c r="A24" s="349"/>
      <c r="B24" s="221"/>
      <c r="C24" s="221" t="s">
        <v>54</v>
      </c>
      <c r="D24" s="409" t="s">
        <v>55</v>
      </c>
      <c r="E24" s="223">
        <v>0</v>
      </c>
      <c r="F24" s="223"/>
    </row>
    <row r="25" spans="1:7" s="215" customFormat="1" ht="15" customHeight="1">
      <c r="A25" s="637" t="s">
        <v>460</v>
      </c>
      <c r="B25" s="637"/>
      <c r="C25" s="637"/>
      <c r="D25" s="637"/>
      <c r="E25" s="367">
        <f>SUM(E8:E24)</f>
        <v>54119758.269999996</v>
      </c>
      <c r="F25" s="367">
        <f>++F19+F11+F14</f>
        <v>54119758.269999996</v>
      </c>
      <c r="G25" s="249"/>
    </row>
    <row r="26" spans="6:7" ht="12.75">
      <c r="F26" s="61"/>
      <c r="G26" s="61"/>
    </row>
    <row r="27" spans="6:7" ht="12.75">
      <c r="F27" s="61"/>
      <c r="G27" s="61"/>
    </row>
    <row r="28" ht="12.75">
      <c r="C28" s="56"/>
    </row>
    <row r="29" ht="12.75">
      <c r="C29" s="56"/>
    </row>
    <row r="30" ht="12.75">
      <c r="C30" s="56"/>
    </row>
    <row r="31" ht="12.75">
      <c r="C31" s="56"/>
    </row>
    <row r="32" ht="12.75">
      <c r="C32" s="56"/>
    </row>
    <row r="33" ht="12.75">
      <c r="F33" s="61"/>
    </row>
    <row r="34" ht="12.75">
      <c r="F34" s="61"/>
    </row>
    <row r="35" ht="12.75">
      <c r="F35" s="127"/>
    </row>
    <row r="36" ht="12.75">
      <c r="F36" s="61"/>
    </row>
    <row r="37" ht="12.75">
      <c r="F37" s="61"/>
    </row>
  </sheetData>
  <sheetProtection/>
  <mergeCells count="6">
    <mergeCell ref="A1:F1"/>
    <mergeCell ref="A2:F2"/>
    <mergeCell ref="A4:F4"/>
    <mergeCell ref="A6:F6"/>
    <mergeCell ref="A5:F5"/>
    <mergeCell ref="A25:D25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86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4"/>
  <sheetViews>
    <sheetView zoomScale="120" zoomScaleNormal="120" zoomScalePageLayoutView="0" workbookViewId="0" topLeftCell="A1">
      <selection activeCell="A1" sqref="A1:F61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5.57421875" style="56" customWidth="1"/>
    <col min="5" max="5" width="13.8515625" style="56" customWidth="1"/>
    <col min="6" max="6" width="13.140625" style="56" customWidth="1"/>
    <col min="7" max="7" width="14.7109375" style="56" customWidth="1"/>
    <col min="8" max="8" width="12.7109375" style="56" bestFit="1" customWidth="1"/>
    <col min="9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1:6" ht="12.75">
      <c r="A5" s="610" t="s">
        <v>37</v>
      </c>
      <c r="B5" s="610"/>
      <c r="C5" s="610"/>
      <c r="D5" s="610"/>
      <c r="E5" s="610"/>
      <c r="F5" s="610"/>
    </row>
    <row r="6" spans="1:6" ht="12.75">
      <c r="A6" s="638" t="s">
        <v>14</v>
      </c>
      <c r="B6" s="638"/>
      <c r="C6" s="638"/>
      <c r="D6" s="638"/>
      <c r="E6" s="638"/>
      <c r="F6" s="638"/>
    </row>
    <row r="7" spans="1:6" ht="15" customHeight="1">
      <c r="A7" s="358" t="s">
        <v>119</v>
      </c>
      <c r="B7" s="358" t="s">
        <v>120</v>
      </c>
      <c r="C7" s="72" t="s">
        <v>44</v>
      </c>
      <c r="D7" s="358" t="s">
        <v>430</v>
      </c>
      <c r="E7" s="359" t="s">
        <v>121</v>
      </c>
      <c r="F7" s="359" t="s">
        <v>122</v>
      </c>
    </row>
    <row r="8" spans="1:6" ht="15" customHeight="1">
      <c r="A8" s="358"/>
      <c r="B8" s="358"/>
      <c r="C8" s="72"/>
      <c r="D8" s="358"/>
      <c r="E8" s="359"/>
      <c r="F8" s="359"/>
    </row>
    <row r="9" spans="1:6" ht="15" customHeight="1" hidden="1">
      <c r="A9" s="358"/>
      <c r="B9" s="72" t="s">
        <v>420</v>
      </c>
      <c r="C9" s="73"/>
      <c r="D9" s="74" t="s">
        <v>103</v>
      </c>
      <c r="E9" s="359"/>
      <c r="F9" s="359">
        <f>+F11+F14+F17+F24</f>
        <v>0</v>
      </c>
    </row>
    <row r="10" spans="1:6" ht="15" customHeight="1" hidden="1">
      <c r="A10" s="358"/>
      <c r="B10" s="217"/>
      <c r="C10" s="221"/>
      <c r="D10" s="580"/>
      <c r="E10" s="359"/>
      <c r="F10" s="359"/>
    </row>
    <row r="11" spans="1:6" ht="15" customHeight="1" hidden="1">
      <c r="A11" s="358"/>
      <c r="B11" s="221"/>
      <c r="C11" s="217" t="s">
        <v>433</v>
      </c>
      <c r="D11" s="580" t="s">
        <v>434</v>
      </c>
      <c r="E11" s="359"/>
      <c r="F11" s="359">
        <f>+E12</f>
        <v>0</v>
      </c>
    </row>
    <row r="12" spans="1:6" ht="15" customHeight="1" hidden="1">
      <c r="A12" s="358"/>
      <c r="B12" s="221"/>
      <c r="C12" s="221" t="s">
        <v>161</v>
      </c>
      <c r="D12" s="582" t="s">
        <v>611</v>
      </c>
      <c r="E12" s="360">
        <v>0</v>
      </c>
      <c r="F12" s="359"/>
    </row>
    <row r="13" spans="1:6" ht="15" customHeight="1" hidden="1">
      <c r="A13" s="358"/>
      <c r="B13" s="221"/>
      <c r="C13" s="221"/>
      <c r="D13" s="582"/>
      <c r="E13" s="360"/>
      <c r="F13" s="359"/>
    </row>
    <row r="14" spans="1:6" ht="15" customHeight="1" hidden="1">
      <c r="A14" s="358"/>
      <c r="B14" s="221"/>
      <c r="C14" s="217" t="s">
        <v>436</v>
      </c>
      <c r="D14" s="580" t="s">
        <v>176</v>
      </c>
      <c r="E14" s="360"/>
      <c r="F14" s="359">
        <f>+E15</f>
        <v>0</v>
      </c>
    </row>
    <row r="15" spans="1:6" ht="15" customHeight="1" hidden="1">
      <c r="A15" s="358"/>
      <c r="B15" s="221"/>
      <c r="C15" s="221" t="s">
        <v>177</v>
      </c>
      <c r="D15" s="582" t="s">
        <v>178</v>
      </c>
      <c r="E15" s="360">
        <v>0</v>
      </c>
      <c r="F15" s="359"/>
    </row>
    <row r="16" spans="1:6" ht="15" customHeight="1" hidden="1">
      <c r="A16" s="358"/>
      <c r="B16" s="221"/>
      <c r="C16" s="221"/>
      <c r="D16" s="582"/>
      <c r="E16" s="360"/>
      <c r="F16" s="359"/>
    </row>
    <row r="17" spans="1:6" ht="25.5" hidden="1">
      <c r="A17" s="358"/>
      <c r="B17" s="221"/>
      <c r="C17" s="217" t="s">
        <v>437</v>
      </c>
      <c r="D17" s="584" t="s">
        <v>183</v>
      </c>
      <c r="E17" s="360"/>
      <c r="F17" s="359">
        <f>+E19+E21</f>
        <v>0</v>
      </c>
    </row>
    <row r="18" spans="1:6" ht="15" customHeight="1" hidden="1">
      <c r="A18" s="358"/>
      <c r="B18" s="221"/>
      <c r="C18" s="221"/>
      <c r="D18" s="584"/>
      <c r="E18" s="360"/>
      <c r="F18" s="359"/>
    </row>
    <row r="19" spans="1:6" ht="25.5" hidden="1">
      <c r="A19" s="358"/>
      <c r="B19" s="221"/>
      <c r="C19" s="221" t="s">
        <v>184</v>
      </c>
      <c r="D19" s="421" t="s">
        <v>185</v>
      </c>
      <c r="E19" s="360">
        <v>0</v>
      </c>
      <c r="F19" s="359"/>
    </row>
    <row r="20" spans="1:6" ht="15" customHeight="1" hidden="1">
      <c r="A20" s="358"/>
      <c r="B20" s="221"/>
      <c r="C20" s="221"/>
      <c r="D20" s="421"/>
      <c r="E20" s="360"/>
      <c r="F20" s="359"/>
    </row>
    <row r="21" spans="1:6" ht="12.75" hidden="1">
      <c r="A21" s="358"/>
      <c r="B21" s="221"/>
      <c r="C21" s="221" t="s">
        <v>186</v>
      </c>
      <c r="D21" s="421" t="s">
        <v>189</v>
      </c>
      <c r="E21" s="360">
        <v>0</v>
      </c>
      <c r="F21" s="359"/>
    </row>
    <row r="22" spans="1:6" ht="15" customHeight="1" hidden="1">
      <c r="A22" s="358"/>
      <c r="B22" s="221"/>
      <c r="C22" s="221"/>
      <c r="D22" s="421"/>
      <c r="E22" s="360"/>
      <c r="F22" s="359"/>
    </row>
    <row r="23" spans="1:6" ht="15" customHeight="1" hidden="1">
      <c r="A23" s="358"/>
      <c r="B23" s="221"/>
      <c r="C23" s="221"/>
      <c r="D23" s="582"/>
      <c r="E23" s="359"/>
      <c r="F23" s="359"/>
    </row>
    <row r="24" spans="1:6" ht="15" customHeight="1" hidden="1">
      <c r="A24" s="358"/>
      <c r="B24" s="221"/>
      <c r="C24" s="221"/>
      <c r="D24" s="636" t="s">
        <v>191</v>
      </c>
      <c r="E24" s="359"/>
      <c r="F24" s="359">
        <f>+E26+E27+E29</f>
        <v>0</v>
      </c>
    </row>
    <row r="25" spans="1:6" ht="15" customHeight="1" hidden="1">
      <c r="A25" s="358"/>
      <c r="B25" s="221"/>
      <c r="C25" s="221"/>
      <c r="D25" s="636"/>
      <c r="E25" s="359"/>
      <c r="F25" s="359"/>
    </row>
    <row r="26" spans="1:6" ht="15" customHeight="1" hidden="1">
      <c r="A26" s="358"/>
      <c r="B26" s="221"/>
      <c r="C26" s="221" t="s">
        <v>192</v>
      </c>
      <c r="D26" s="582" t="s">
        <v>49</v>
      </c>
      <c r="E26" s="360">
        <v>0</v>
      </c>
      <c r="F26" s="359"/>
    </row>
    <row r="27" spans="1:6" ht="15" customHeight="1" hidden="1">
      <c r="A27" s="358"/>
      <c r="B27" s="221"/>
      <c r="C27" s="221" t="s">
        <v>194</v>
      </c>
      <c r="D27" s="660" t="s">
        <v>195</v>
      </c>
      <c r="E27" s="360">
        <v>0</v>
      </c>
      <c r="F27" s="359"/>
    </row>
    <row r="28" spans="1:6" ht="15" customHeight="1" hidden="1">
      <c r="A28" s="358"/>
      <c r="B28" s="221"/>
      <c r="C28" s="221"/>
      <c r="D28" s="660"/>
      <c r="E28" s="360"/>
      <c r="F28" s="359"/>
    </row>
    <row r="29" spans="1:6" ht="15" customHeight="1" hidden="1">
      <c r="A29" s="358"/>
      <c r="B29" s="221"/>
      <c r="C29" s="221" t="s">
        <v>196</v>
      </c>
      <c r="D29" s="582" t="s">
        <v>197</v>
      </c>
      <c r="E29" s="360">
        <v>0</v>
      </c>
      <c r="F29" s="359"/>
    </row>
    <row r="30" spans="1:6" ht="15" customHeight="1" hidden="1">
      <c r="A30" s="358"/>
      <c r="B30" s="358"/>
      <c r="C30" s="72"/>
      <c r="D30" s="358"/>
      <c r="E30" s="359"/>
      <c r="F30" s="359"/>
    </row>
    <row r="31" spans="1:6" s="215" customFormat="1" ht="15" customHeight="1">
      <c r="A31" s="349"/>
      <c r="B31" s="217" t="s">
        <v>202</v>
      </c>
      <c r="C31" s="221"/>
      <c r="D31" s="580" t="s">
        <v>157</v>
      </c>
      <c r="E31" s="223"/>
      <c r="F31" s="414">
        <f>+F35+F32</f>
        <v>200000</v>
      </c>
    </row>
    <row r="32" spans="1:6" s="215" customFormat="1" ht="15" customHeight="1">
      <c r="A32" s="349"/>
      <c r="B32" s="217"/>
      <c r="C32" s="217" t="s">
        <v>236</v>
      </c>
      <c r="D32" s="581" t="s">
        <v>642</v>
      </c>
      <c r="E32" s="223"/>
      <c r="F32" s="367">
        <f>+E33</f>
        <v>200000</v>
      </c>
    </row>
    <row r="33" spans="1:6" s="215" customFormat="1" ht="15" customHeight="1">
      <c r="A33" s="349"/>
      <c r="B33" s="217"/>
      <c r="C33" s="221" t="s">
        <v>246</v>
      </c>
      <c r="D33" s="582" t="s">
        <v>247</v>
      </c>
      <c r="E33" s="223">
        <v>200000</v>
      </c>
      <c r="F33" s="414"/>
    </row>
    <row r="34" spans="1:6" s="215" customFormat="1" ht="15" customHeight="1" hidden="1">
      <c r="A34" s="349"/>
      <c r="B34" s="221"/>
      <c r="C34" s="221"/>
      <c r="D34" s="582"/>
      <c r="E34" s="223"/>
      <c r="F34" s="223"/>
    </row>
    <row r="35" spans="1:6" s="215" customFormat="1" ht="15" customHeight="1" hidden="1">
      <c r="A35" s="349"/>
      <c r="B35" s="221"/>
      <c r="C35" s="217" t="s">
        <v>270</v>
      </c>
      <c r="D35" s="580" t="s">
        <v>271</v>
      </c>
      <c r="E35" s="223"/>
      <c r="F35" s="219">
        <f>+E36+E37</f>
        <v>0</v>
      </c>
    </row>
    <row r="36" spans="1:6" s="215" customFormat="1" ht="15" customHeight="1" hidden="1">
      <c r="A36" s="349"/>
      <c r="B36" s="221"/>
      <c r="C36" s="221" t="s">
        <v>272</v>
      </c>
      <c r="D36" s="582" t="s">
        <v>273</v>
      </c>
      <c r="E36" s="223">
        <v>0</v>
      </c>
      <c r="F36" s="223"/>
    </row>
    <row r="37" spans="1:6" s="215" customFormat="1" ht="15" customHeight="1" hidden="1">
      <c r="A37" s="349"/>
      <c r="B37" s="221"/>
      <c r="C37" s="221" t="s">
        <v>495</v>
      </c>
      <c r="D37" s="582" t="s">
        <v>616</v>
      </c>
      <c r="E37" s="223">
        <v>0</v>
      </c>
      <c r="F37" s="223"/>
    </row>
    <row r="38" spans="1:6" s="215" customFormat="1" ht="15" customHeight="1" hidden="1">
      <c r="A38" s="349"/>
      <c r="B38" s="221"/>
      <c r="C38" s="221"/>
      <c r="D38" s="582"/>
      <c r="E38" s="223"/>
      <c r="F38" s="223"/>
    </row>
    <row r="39" spans="1:6" s="215" customFormat="1" ht="15" customHeight="1">
      <c r="A39" s="349"/>
      <c r="B39" s="217" t="s">
        <v>292</v>
      </c>
      <c r="C39" s="221"/>
      <c r="D39" s="580" t="s">
        <v>105</v>
      </c>
      <c r="E39" s="223"/>
      <c r="F39" s="275">
        <f>+F43+F52+F49+F40</f>
        <v>50000</v>
      </c>
    </row>
    <row r="40" spans="1:6" s="215" customFormat="1" ht="15" customHeight="1" hidden="1">
      <c r="A40" s="349"/>
      <c r="B40" s="217"/>
      <c r="C40" s="221" t="s">
        <v>293</v>
      </c>
      <c r="D40" s="580" t="s">
        <v>294</v>
      </c>
      <c r="E40" s="223"/>
      <c r="F40" s="219">
        <f>+E41</f>
        <v>0</v>
      </c>
    </row>
    <row r="41" spans="1:6" s="215" customFormat="1" ht="15" customHeight="1" hidden="1">
      <c r="A41" s="349"/>
      <c r="B41" s="217"/>
      <c r="C41" s="221" t="s">
        <v>299</v>
      </c>
      <c r="D41" s="582" t="s">
        <v>298</v>
      </c>
      <c r="E41" s="223">
        <v>0</v>
      </c>
      <c r="F41" s="223"/>
    </row>
    <row r="42" spans="1:6" s="215" customFormat="1" ht="15" customHeight="1" hidden="1">
      <c r="A42" s="349"/>
      <c r="B42" s="217"/>
      <c r="C42" s="221"/>
      <c r="D42" s="582"/>
      <c r="E42" s="223"/>
      <c r="F42" s="223"/>
    </row>
    <row r="43" spans="1:6" s="215" customFormat="1" ht="15" customHeight="1">
      <c r="A43" s="349"/>
      <c r="B43" s="217"/>
      <c r="C43" s="217" t="s">
        <v>309</v>
      </c>
      <c r="D43" s="581" t="s">
        <v>604</v>
      </c>
      <c r="E43" s="223"/>
      <c r="F43" s="219">
        <f>+E44+E45+E47+E46</f>
        <v>50000</v>
      </c>
    </row>
    <row r="44" spans="1:6" s="215" customFormat="1" ht="15" customHeight="1" hidden="1">
      <c r="A44" s="349"/>
      <c r="B44" s="217"/>
      <c r="C44" s="221" t="s">
        <v>311</v>
      </c>
      <c r="D44" s="582" t="s">
        <v>571</v>
      </c>
      <c r="E44" s="223">
        <v>0</v>
      </c>
      <c r="F44" s="223"/>
    </row>
    <row r="45" spans="1:6" s="215" customFormat="1" ht="15" customHeight="1" hidden="1">
      <c r="A45" s="349"/>
      <c r="B45" s="217"/>
      <c r="C45" s="221" t="s">
        <v>315</v>
      </c>
      <c r="D45" s="582" t="s">
        <v>75</v>
      </c>
      <c r="E45" s="223">
        <v>0</v>
      </c>
      <c r="F45" s="223"/>
    </row>
    <row r="46" spans="1:6" s="215" customFormat="1" ht="15" customHeight="1" hidden="1">
      <c r="A46" s="349"/>
      <c r="B46" s="217"/>
      <c r="C46" s="221" t="s">
        <v>317</v>
      </c>
      <c r="D46" s="582" t="s">
        <v>318</v>
      </c>
      <c r="E46" s="223">
        <v>0</v>
      </c>
      <c r="F46" s="223"/>
    </row>
    <row r="47" spans="1:6" s="215" customFormat="1" ht="15" customHeight="1">
      <c r="A47" s="349"/>
      <c r="B47" s="217"/>
      <c r="C47" s="221" t="s">
        <v>319</v>
      </c>
      <c r="D47" s="582" t="s">
        <v>565</v>
      </c>
      <c r="E47" s="223">
        <v>50000</v>
      </c>
      <c r="F47" s="223"/>
    </row>
    <row r="48" spans="1:6" s="215" customFormat="1" ht="15" customHeight="1" hidden="1">
      <c r="A48" s="349"/>
      <c r="B48" s="217"/>
      <c r="C48" s="221"/>
      <c r="D48" s="582"/>
      <c r="E48" s="223"/>
      <c r="F48" s="223"/>
    </row>
    <row r="49" spans="1:6" s="215" customFormat="1" ht="15" customHeight="1" hidden="1">
      <c r="A49" s="349"/>
      <c r="B49" s="217"/>
      <c r="C49" s="217" t="s">
        <v>324</v>
      </c>
      <c r="D49" s="581" t="s">
        <v>325</v>
      </c>
      <c r="E49" s="223"/>
      <c r="F49" s="219">
        <f>+E50</f>
        <v>0</v>
      </c>
    </row>
    <row r="50" spans="1:6" s="215" customFormat="1" ht="15" customHeight="1" hidden="1">
      <c r="A50" s="349"/>
      <c r="B50" s="217"/>
      <c r="C50" s="221" t="s">
        <v>326</v>
      </c>
      <c r="D50" s="582" t="s">
        <v>327</v>
      </c>
      <c r="E50" s="223">
        <v>0</v>
      </c>
      <c r="F50" s="223"/>
    </row>
    <row r="51" spans="1:6" s="215" customFormat="1" ht="15" customHeight="1" hidden="1">
      <c r="A51" s="349"/>
      <c r="B51" s="217"/>
      <c r="C51" s="221"/>
      <c r="D51" s="582"/>
      <c r="E51" s="223"/>
      <c r="F51" s="223"/>
    </row>
    <row r="52" spans="1:6" s="215" customFormat="1" ht="15" customHeight="1" hidden="1">
      <c r="A52" s="349"/>
      <c r="B52" s="217"/>
      <c r="C52" s="217" t="s">
        <v>330</v>
      </c>
      <c r="D52" s="581" t="s">
        <v>331</v>
      </c>
      <c r="E52" s="223"/>
      <c r="F52" s="219">
        <f>+E53</f>
        <v>0</v>
      </c>
    </row>
    <row r="53" spans="1:6" s="215" customFormat="1" ht="15" customHeight="1" hidden="1">
      <c r="A53" s="349"/>
      <c r="B53" s="217"/>
      <c r="C53" s="221" t="s">
        <v>343</v>
      </c>
      <c r="D53" s="582" t="s">
        <v>608</v>
      </c>
      <c r="E53" s="223">
        <v>0</v>
      </c>
      <c r="F53" s="223"/>
    </row>
    <row r="54" spans="1:6" s="215" customFormat="1" ht="15" customHeight="1" hidden="1">
      <c r="A54" s="349"/>
      <c r="B54" s="221"/>
      <c r="C54" s="221"/>
      <c r="D54" s="582"/>
      <c r="E54" s="223"/>
      <c r="F54" s="223"/>
    </row>
    <row r="55" spans="1:6" s="215" customFormat="1" ht="15" customHeight="1" hidden="1">
      <c r="A55" s="349"/>
      <c r="B55" s="217" t="s">
        <v>348</v>
      </c>
      <c r="C55" s="221"/>
      <c r="D55" s="580" t="s">
        <v>107</v>
      </c>
      <c r="E55" s="223"/>
      <c r="F55" s="219">
        <f>+F57</f>
        <v>0</v>
      </c>
    </row>
    <row r="56" spans="1:6" s="215" customFormat="1" ht="15" customHeight="1" hidden="1">
      <c r="A56" s="349"/>
      <c r="B56" s="217"/>
      <c r="C56" s="221"/>
      <c r="D56" s="580"/>
      <c r="E56" s="223"/>
      <c r="F56" s="219"/>
    </row>
    <row r="57" spans="1:6" s="215" customFormat="1" ht="15" customHeight="1" hidden="1">
      <c r="A57" s="349"/>
      <c r="B57" s="217"/>
      <c r="C57" s="217" t="s">
        <v>440</v>
      </c>
      <c r="D57" s="580" t="s">
        <v>441</v>
      </c>
      <c r="E57" s="223"/>
      <c r="F57" s="219">
        <f>+E59</f>
        <v>0</v>
      </c>
    </row>
    <row r="58" spans="1:6" s="215" customFormat="1" ht="15" customHeight="1" hidden="1">
      <c r="A58" s="349"/>
      <c r="B58" s="217"/>
      <c r="C58" s="221"/>
      <c r="D58" s="582"/>
      <c r="E58" s="223"/>
      <c r="F58" s="223"/>
    </row>
    <row r="59" spans="1:6" s="215" customFormat="1" ht="15" customHeight="1" hidden="1">
      <c r="A59" s="349"/>
      <c r="B59" s="217"/>
      <c r="C59" s="221" t="s">
        <v>368</v>
      </c>
      <c r="D59" s="582" t="s">
        <v>609</v>
      </c>
      <c r="E59" s="223">
        <v>0</v>
      </c>
      <c r="F59" s="223"/>
    </row>
    <row r="60" spans="1:6" s="215" customFormat="1" ht="15" customHeight="1" hidden="1" thickBot="1">
      <c r="A60" s="349"/>
      <c r="B60" s="221"/>
      <c r="C60" s="221"/>
      <c r="D60" s="582"/>
      <c r="E60" s="223"/>
      <c r="F60" s="223"/>
    </row>
    <row r="61" spans="1:6" s="215" customFormat="1" ht="15" customHeight="1">
      <c r="A61" s="637" t="s">
        <v>484</v>
      </c>
      <c r="B61" s="637"/>
      <c r="C61" s="637"/>
      <c r="D61" s="637"/>
      <c r="E61" s="367">
        <f>+E59+E53+E50+E47+E46+E45+E44+E41+E36+E33+E29+E27+E26+E21+E19+E15+E12+E37</f>
        <v>250000</v>
      </c>
      <c r="F61" s="367">
        <f>+F55+F39+F31+F9</f>
        <v>250000</v>
      </c>
    </row>
    <row r="62" ht="12.75">
      <c r="F62" s="127"/>
    </row>
    <row r="63" ht="12.75" hidden="1">
      <c r="F63" s="56">
        <v>86070001.97084999</v>
      </c>
    </row>
    <row r="64" ht="12.75" hidden="1">
      <c r="F64" s="61">
        <f>+F61-0</f>
        <v>250000</v>
      </c>
    </row>
    <row r="65" ht="12.75" hidden="1">
      <c r="F65" s="61">
        <v>76940449.9</v>
      </c>
    </row>
    <row r="66" ht="12.75" hidden="1"/>
    <row r="67" ht="12.75" hidden="1">
      <c r="F67" s="61">
        <f>+F65-F61</f>
        <v>76690449.9</v>
      </c>
    </row>
    <row r="68" ht="12.75" hidden="1">
      <c r="F68" s="61">
        <f>+F61-F63</f>
        <v>-85820001.97084999</v>
      </c>
    </row>
    <row r="71" ht="13.5" thickBot="1"/>
    <row r="72" ht="13.5" thickBot="1">
      <c r="F72" s="114"/>
    </row>
    <row r="73" ht="12.75">
      <c r="F73" s="61"/>
    </row>
    <row r="74" ht="12.75">
      <c r="F74" s="61"/>
    </row>
  </sheetData>
  <sheetProtection/>
  <mergeCells count="8">
    <mergeCell ref="D27:D28"/>
    <mergeCell ref="A61:D61"/>
    <mergeCell ref="A1:F1"/>
    <mergeCell ref="A2:F2"/>
    <mergeCell ref="A4:F4"/>
    <mergeCell ref="A6:F6"/>
    <mergeCell ref="A5:F5"/>
    <mergeCell ref="D24:D25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150"/>
  <sheetViews>
    <sheetView zoomScale="125" zoomScaleNormal="125" zoomScalePageLayoutView="0" workbookViewId="0" topLeftCell="A1">
      <selection activeCell="G14" sqref="G14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9.7109375" style="60" customWidth="1"/>
    <col min="4" max="4" width="45.00390625" style="56" customWidth="1"/>
    <col min="5" max="5" width="13.8515625" style="56" customWidth="1"/>
    <col min="6" max="6" width="13.140625" style="56" customWidth="1"/>
    <col min="7" max="7" width="14.421875" style="56" customWidth="1"/>
    <col min="8" max="8" width="12.7109375" style="56" bestFit="1" customWidth="1"/>
    <col min="9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38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419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6" ht="15" customHeight="1">
      <c r="A11" s="55"/>
      <c r="B11" s="72" t="s">
        <v>420</v>
      </c>
      <c r="C11" s="73"/>
      <c r="D11" s="74" t="s">
        <v>103</v>
      </c>
      <c r="E11" s="75"/>
      <c r="F11" s="79">
        <f>+F13+F19+F24+F31+F30+F37</f>
        <v>0</v>
      </c>
    </row>
    <row r="12" spans="1:8" ht="15" customHeight="1">
      <c r="A12" s="55"/>
      <c r="B12" s="72"/>
      <c r="C12" s="73"/>
      <c r="D12" s="74"/>
      <c r="E12" s="75"/>
      <c r="F12" s="76"/>
      <c r="G12" s="249"/>
      <c r="H12" s="77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+E14+E17</f>
        <v>0</v>
      </c>
      <c r="G13" s="61"/>
    </row>
    <row r="14" spans="1:7" ht="15" customHeight="1">
      <c r="A14" s="78"/>
      <c r="B14" s="73"/>
      <c r="C14" s="125" t="s">
        <v>159</v>
      </c>
      <c r="D14" s="126" t="s">
        <v>160</v>
      </c>
      <c r="E14" s="140">
        <v>0</v>
      </c>
      <c r="F14" s="82"/>
      <c r="G14" s="249"/>
    </row>
    <row r="15" spans="1:6" ht="15" customHeight="1" hidden="1">
      <c r="A15" s="78"/>
      <c r="B15" s="73"/>
      <c r="C15" s="125" t="s">
        <v>161</v>
      </c>
      <c r="D15" s="126" t="s">
        <v>162</v>
      </c>
      <c r="E15" s="140"/>
      <c r="F15" s="82"/>
    </row>
    <row r="16" spans="1:6" ht="15" customHeight="1" hidden="1">
      <c r="A16" s="78"/>
      <c r="B16" s="73"/>
      <c r="C16" s="125" t="s">
        <v>163</v>
      </c>
      <c r="D16" s="126" t="s">
        <v>124</v>
      </c>
      <c r="E16" s="140"/>
      <c r="F16" s="82"/>
    </row>
    <row r="17" spans="1:7" ht="15" customHeight="1">
      <c r="A17" s="78"/>
      <c r="B17" s="73"/>
      <c r="C17" s="125" t="s">
        <v>164</v>
      </c>
      <c r="D17" s="126" t="s">
        <v>123</v>
      </c>
      <c r="E17" s="140">
        <v>0</v>
      </c>
      <c r="F17" s="82"/>
      <c r="G17" s="61"/>
    </row>
    <row r="18" spans="1:6" ht="15" customHeight="1">
      <c r="A18" s="78"/>
      <c r="B18" s="73"/>
      <c r="C18" s="73"/>
      <c r="D18" s="80"/>
      <c r="E18" s="81"/>
      <c r="F18" s="82"/>
    </row>
    <row r="19" spans="1:6" ht="15" customHeight="1">
      <c r="A19" s="78"/>
      <c r="B19" s="73"/>
      <c r="C19" s="72" t="s">
        <v>435</v>
      </c>
      <c r="D19" s="74" t="s">
        <v>169</v>
      </c>
      <c r="E19" s="81"/>
      <c r="F19" s="79">
        <f>+E20+E21</f>
        <v>0</v>
      </c>
    </row>
    <row r="20" spans="1:6" ht="15" customHeight="1">
      <c r="A20" s="78"/>
      <c r="B20" s="73"/>
      <c r="C20" s="125" t="s">
        <v>170</v>
      </c>
      <c r="D20" s="126" t="s">
        <v>174</v>
      </c>
      <c r="E20" s="140">
        <v>0</v>
      </c>
      <c r="F20" s="82"/>
    </row>
    <row r="21" spans="1:6" ht="15" customHeight="1">
      <c r="A21" s="78"/>
      <c r="B21" s="73"/>
      <c r="C21" s="125" t="s">
        <v>171</v>
      </c>
      <c r="D21" s="126" t="s">
        <v>125</v>
      </c>
      <c r="E21" s="140">
        <v>0</v>
      </c>
      <c r="F21" s="82"/>
    </row>
    <row r="22" spans="1:6" ht="15" customHeight="1" hidden="1">
      <c r="A22" s="78"/>
      <c r="B22" s="73"/>
      <c r="C22" s="73" t="s">
        <v>172</v>
      </c>
      <c r="D22" s="80" t="s">
        <v>173</v>
      </c>
      <c r="E22" s="81">
        <v>0</v>
      </c>
      <c r="F22" s="82"/>
    </row>
    <row r="23" spans="1:6" ht="15" customHeight="1">
      <c r="A23" s="78"/>
      <c r="B23" s="73"/>
      <c r="C23" s="73"/>
      <c r="D23" s="80"/>
      <c r="E23" s="81"/>
      <c r="F23" s="82"/>
    </row>
    <row r="24" spans="1:7" ht="15" customHeight="1">
      <c r="A24" s="78"/>
      <c r="B24" s="73"/>
      <c r="C24" s="72" t="s">
        <v>436</v>
      </c>
      <c r="D24" s="74" t="s">
        <v>176</v>
      </c>
      <c r="E24" s="81"/>
      <c r="F24" s="79">
        <f>SUM(E25:E28)</f>
        <v>0</v>
      </c>
      <c r="G24" s="61"/>
    </row>
    <row r="25" spans="1:6" ht="15" customHeight="1">
      <c r="A25" s="78"/>
      <c r="B25" s="73"/>
      <c r="C25" s="125" t="s">
        <v>476</v>
      </c>
      <c r="D25" s="126" t="s">
        <v>477</v>
      </c>
      <c r="E25" s="140">
        <v>0</v>
      </c>
      <c r="F25" s="79"/>
    </row>
    <row r="26" spans="1:6" ht="15" customHeight="1">
      <c r="A26" s="78"/>
      <c r="B26" s="73"/>
      <c r="C26" s="125" t="s">
        <v>177</v>
      </c>
      <c r="D26" s="126" t="s">
        <v>178</v>
      </c>
      <c r="E26" s="140">
        <v>0</v>
      </c>
      <c r="F26" s="82"/>
    </row>
    <row r="27" spans="1:8" ht="15" customHeight="1">
      <c r="A27" s="78"/>
      <c r="B27" s="73"/>
      <c r="C27" s="125" t="s">
        <v>179</v>
      </c>
      <c r="D27" s="126" t="s">
        <v>126</v>
      </c>
      <c r="E27" s="139">
        <v>0</v>
      </c>
      <c r="F27" s="82"/>
      <c r="H27" s="61"/>
    </row>
    <row r="28" spans="1:7" ht="15" customHeight="1">
      <c r="A28" s="78"/>
      <c r="B28" s="73"/>
      <c r="C28" s="125" t="s">
        <v>180</v>
      </c>
      <c r="D28" s="126" t="s">
        <v>181</v>
      </c>
      <c r="E28" s="139">
        <v>0</v>
      </c>
      <c r="F28" s="82"/>
      <c r="G28" s="61"/>
    </row>
    <row r="29" spans="1:6" ht="15" customHeight="1">
      <c r="A29" s="78"/>
      <c r="B29" s="73"/>
      <c r="C29" s="73"/>
      <c r="D29" s="80"/>
      <c r="E29" s="75"/>
      <c r="F29" s="82"/>
    </row>
    <row r="30" spans="1:7" ht="15" customHeight="1">
      <c r="A30" s="78"/>
      <c r="B30" s="73"/>
      <c r="C30" s="72" t="s">
        <v>437</v>
      </c>
      <c r="D30" s="645" t="s">
        <v>183</v>
      </c>
      <c r="E30" s="75"/>
      <c r="F30" s="79">
        <f>+E32+E34</f>
        <v>0</v>
      </c>
      <c r="G30" s="61"/>
    </row>
    <row r="31" spans="1:7" ht="15" customHeight="1">
      <c r="A31" s="78"/>
      <c r="B31" s="73"/>
      <c r="C31" s="73"/>
      <c r="D31" s="646"/>
      <c r="E31" s="75"/>
      <c r="F31" s="82"/>
      <c r="G31" s="61"/>
    </row>
    <row r="32" spans="1:7" ht="15" customHeight="1">
      <c r="A32" s="78"/>
      <c r="B32" s="73"/>
      <c r="C32" s="125" t="s">
        <v>184</v>
      </c>
      <c r="D32" s="643" t="s">
        <v>185</v>
      </c>
      <c r="E32" s="139">
        <f>(+E14+E17+E20+E21+E25+E27+E28)*9.25%</f>
        <v>0</v>
      </c>
      <c r="F32" s="82"/>
      <c r="G32" s="77"/>
    </row>
    <row r="33" spans="1:6" ht="15" customHeight="1">
      <c r="A33" s="78"/>
      <c r="B33" s="73"/>
      <c r="C33" s="125"/>
      <c r="D33" s="644"/>
      <c r="E33" s="139"/>
      <c r="F33" s="82"/>
    </row>
    <row r="34" spans="1:6" ht="15" customHeight="1">
      <c r="A34" s="78"/>
      <c r="B34" s="73"/>
      <c r="C34" s="125" t="s">
        <v>186</v>
      </c>
      <c r="D34" s="643" t="s">
        <v>189</v>
      </c>
      <c r="E34" s="139">
        <f>(+E14+E17+E20+E21+E25+E27+E28)*0.5%</f>
        <v>0</v>
      </c>
      <c r="F34" s="82"/>
    </row>
    <row r="35" spans="1:6" ht="15" customHeight="1">
      <c r="A35" s="78"/>
      <c r="B35" s="73"/>
      <c r="C35" s="125"/>
      <c r="D35" s="644"/>
      <c r="E35" s="139"/>
      <c r="F35" s="82"/>
    </row>
    <row r="36" spans="1:6" ht="15" customHeight="1">
      <c r="A36" s="78"/>
      <c r="B36" s="73"/>
      <c r="C36" s="73"/>
      <c r="D36" s="85"/>
      <c r="E36" s="75"/>
      <c r="F36" s="82"/>
    </row>
    <row r="37" spans="1:6" ht="15" customHeight="1">
      <c r="A37" s="78"/>
      <c r="B37" s="73"/>
      <c r="C37" s="72" t="s">
        <v>447</v>
      </c>
      <c r="D37" s="645" t="s">
        <v>191</v>
      </c>
      <c r="E37" s="75"/>
      <c r="F37" s="79">
        <f>+E39+E40+E42</f>
        <v>0</v>
      </c>
    </row>
    <row r="38" spans="1:6" ht="23.25" customHeight="1">
      <c r="A38" s="78"/>
      <c r="B38" s="73"/>
      <c r="C38" s="73"/>
      <c r="D38" s="646"/>
      <c r="E38" s="75"/>
      <c r="F38" s="82"/>
    </row>
    <row r="39" spans="1:6" ht="27" customHeight="1">
      <c r="A39" s="78"/>
      <c r="B39" s="73"/>
      <c r="C39" s="125" t="s">
        <v>192</v>
      </c>
      <c r="D39" s="145" t="s">
        <v>49</v>
      </c>
      <c r="E39" s="139">
        <f>(+E14+E17+E20+E21+E25+E27+E28)*5.08%</f>
        <v>0</v>
      </c>
      <c r="F39" s="82"/>
    </row>
    <row r="40" spans="1:6" ht="15" customHeight="1">
      <c r="A40" s="78"/>
      <c r="B40" s="73"/>
      <c r="C40" s="125" t="s">
        <v>194</v>
      </c>
      <c r="D40" s="643" t="s">
        <v>195</v>
      </c>
      <c r="E40" s="139">
        <f>(+E14+E17+E20+E21+E25+E27+E28)*1.5%</f>
        <v>0</v>
      </c>
      <c r="F40" s="82"/>
    </row>
    <row r="41" spans="1:6" ht="15" customHeight="1">
      <c r="A41" s="78"/>
      <c r="B41" s="73"/>
      <c r="C41" s="125"/>
      <c r="D41" s="644"/>
      <c r="E41" s="139"/>
      <c r="F41" s="82"/>
    </row>
    <row r="42" spans="1:6" ht="15" customHeight="1">
      <c r="A42" s="78"/>
      <c r="B42" s="73"/>
      <c r="C42" s="125" t="s">
        <v>196</v>
      </c>
      <c r="D42" s="144" t="s">
        <v>197</v>
      </c>
      <c r="E42" s="139">
        <f>(+E14+E17+E20+E21+E25+E27+E28)*3%</f>
        <v>0</v>
      </c>
      <c r="F42" s="82"/>
    </row>
    <row r="43" spans="1:6" ht="15" customHeight="1" hidden="1">
      <c r="A43" s="78"/>
      <c r="B43" s="73"/>
      <c r="C43" s="73"/>
      <c r="D43" s="85"/>
      <c r="E43" s="75"/>
      <c r="F43" s="82"/>
    </row>
    <row r="44" spans="1:6" ht="15" customHeight="1" hidden="1">
      <c r="A44" s="78"/>
      <c r="B44" s="73"/>
      <c r="C44" s="72" t="s">
        <v>438</v>
      </c>
      <c r="D44" s="83" t="s">
        <v>199</v>
      </c>
      <c r="E44" s="75"/>
      <c r="F44" s="79">
        <f>+E45</f>
        <v>0</v>
      </c>
    </row>
    <row r="45" spans="1:6" ht="15" customHeight="1" hidden="1">
      <c r="A45" s="78"/>
      <c r="B45" s="73"/>
      <c r="C45" s="73" t="s">
        <v>200</v>
      </c>
      <c r="D45" s="85" t="s">
        <v>201</v>
      </c>
      <c r="E45" s="75">
        <v>0</v>
      </c>
      <c r="F45" s="82"/>
    </row>
    <row r="46" spans="1:6" ht="15" customHeight="1">
      <c r="A46" s="78"/>
      <c r="B46" s="73"/>
      <c r="C46" s="73"/>
      <c r="D46" s="85"/>
      <c r="E46" s="75"/>
      <c r="F46" s="82"/>
    </row>
    <row r="47" spans="1:6" ht="15" customHeight="1">
      <c r="A47" s="78"/>
      <c r="B47" s="72" t="s">
        <v>202</v>
      </c>
      <c r="C47" s="73"/>
      <c r="D47" s="74" t="s">
        <v>157</v>
      </c>
      <c r="E47" s="75"/>
      <c r="F47" s="87">
        <f>+F49+F55+F58+F62+F65</f>
        <v>0</v>
      </c>
    </row>
    <row r="48" spans="1:6" ht="15" customHeight="1">
      <c r="A48" s="78"/>
      <c r="B48" s="72"/>
      <c r="C48" s="73"/>
      <c r="D48" s="74"/>
      <c r="E48" s="75"/>
      <c r="F48" s="86"/>
    </row>
    <row r="49" spans="1:6" ht="15" customHeight="1">
      <c r="A49" s="78"/>
      <c r="B49" s="72"/>
      <c r="C49" s="72" t="s">
        <v>209</v>
      </c>
      <c r="D49" s="74" t="s">
        <v>210</v>
      </c>
      <c r="E49" s="75"/>
      <c r="F49" s="87">
        <f>SUM(E50:E53)</f>
        <v>0</v>
      </c>
    </row>
    <row r="50" spans="1:6" ht="15" customHeight="1">
      <c r="A50" s="78"/>
      <c r="B50" s="72"/>
      <c r="C50" s="125" t="s">
        <v>211</v>
      </c>
      <c r="D50" s="126" t="s">
        <v>485</v>
      </c>
      <c r="E50" s="139">
        <v>0</v>
      </c>
      <c r="F50" s="86"/>
    </row>
    <row r="51" spans="1:6" ht="15" customHeight="1">
      <c r="A51" s="78"/>
      <c r="B51" s="72"/>
      <c r="C51" s="125" t="s">
        <v>213</v>
      </c>
      <c r="D51" s="126" t="s">
        <v>486</v>
      </c>
      <c r="E51" s="139">
        <v>0</v>
      </c>
      <c r="F51" s="86"/>
    </row>
    <row r="52" spans="1:6" ht="15" customHeight="1">
      <c r="A52" s="78"/>
      <c r="B52" s="72"/>
      <c r="C52" s="125" t="s">
        <v>223</v>
      </c>
      <c r="D52" s="126" t="s">
        <v>483</v>
      </c>
      <c r="E52" s="139">
        <v>0</v>
      </c>
      <c r="F52" s="86"/>
    </row>
    <row r="53" spans="1:6" ht="15" customHeight="1">
      <c r="A53" s="78"/>
      <c r="B53" s="72"/>
      <c r="C53" s="125" t="s">
        <v>222</v>
      </c>
      <c r="D53" s="126" t="s">
        <v>225</v>
      </c>
      <c r="E53" s="139">
        <v>0</v>
      </c>
      <c r="F53" s="86"/>
    </row>
    <row r="54" spans="1:6" ht="15" customHeight="1">
      <c r="A54" s="78"/>
      <c r="B54" s="72"/>
      <c r="C54" s="73"/>
      <c r="D54" s="74"/>
      <c r="E54" s="75"/>
      <c r="F54" s="86"/>
    </row>
    <row r="55" spans="1:6" ht="15" customHeight="1">
      <c r="A55" s="78"/>
      <c r="B55" s="72"/>
      <c r="C55" s="72" t="s">
        <v>236</v>
      </c>
      <c r="D55" s="74" t="s">
        <v>237</v>
      </c>
      <c r="E55" s="75"/>
      <c r="F55" s="87">
        <f>+E56</f>
        <v>0</v>
      </c>
    </row>
    <row r="56" spans="1:6" ht="15" customHeight="1">
      <c r="A56" s="78"/>
      <c r="B56" s="72"/>
      <c r="C56" s="125" t="s">
        <v>248</v>
      </c>
      <c r="D56" s="126" t="s">
        <v>80</v>
      </c>
      <c r="E56" s="139">
        <v>0</v>
      </c>
      <c r="F56" s="86"/>
    </row>
    <row r="57" spans="1:6" ht="15" customHeight="1">
      <c r="A57" s="78"/>
      <c r="B57" s="73"/>
      <c r="C57" s="73"/>
      <c r="D57" s="80"/>
      <c r="E57" s="75"/>
      <c r="F57" s="82"/>
    </row>
    <row r="58" spans="1:6" ht="15" customHeight="1">
      <c r="A58" s="78"/>
      <c r="B58" s="73"/>
      <c r="C58" s="72" t="s">
        <v>250</v>
      </c>
      <c r="D58" s="74" t="s">
        <v>251</v>
      </c>
      <c r="E58" s="75"/>
      <c r="F58" s="79">
        <f>+E59+E60</f>
        <v>0</v>
      </c>
    </row>
    <row r="59" spans="1:6" ht="15" customHeight="1">
      <c r="A59" s="78"/>
      <c r="B59" s="73"/>
      <c r="C59" s="125" t="s">
        <v>252</v>
      </c>
      <c r="D59" s="126" t="s">
        <v>253</v>
      </c>
      <c r="E59" s="139">
        <v>0</v>
      </c>
      <c r="F59" s="82"/>
    </row>
    <row r="60" spans="1:6" ht="15" customHeight="1">
      <c r="A60" s="78"/>
      <c r="B60" s="73"/>
      <c r="C60" s="125" t="s">
        <v>254</v>
      </c>
      <c r="D60" s="126" t="s">
        <v>255</v>
      </c>
      <c r="E60" s="139">
        <v>0</v>
      </c>
      <c r="F60" s="82"/>
    </row>
    <row r="61" spans="1:6" ht="15" customHeight="1">
      <c r="A61" s="78"/>
      <c r="B61" s="73"/>
      <c r="C61" s="73"/>
      <c r="D61" s="80"/>
      <c r="E61" s="75"/>
      <c r="F61" s="82"/>
    </row>
    <row r="62" spans="1:6" ht="15" customHeight="1">
      <c r="A62" s="78"/>
      <c r="B62" s="73"/>
      <c r="C62" s="72" t="s">
        <v>256</v>
      </c>
      <c r="D62" s="74" t="s">
        <v>257</v>
      </c>
      <c r="E62" s="75"/>
      <c r="F62" s="79">
        <f>+E63</f>
        <v>0</v>
      </c>
    </row>
    <row r="63" spans="1:6" ht="15" customHeight="1">
      <c r="A63" s="78"/>
      <c r="B63" s="73"/>
      <c r="C63" s="125" t="s">
        <v>258</v>
      </c>
      <c r="D63" s="126" t="s">
        <v>259</v>
      </c>
      <c r="E63" s="139">
        <f>(+E14+E17+E20+E21+E25+E27+E28)*6%</f>
        <v>0</v>
      </c>
      <c r="F63" s="82"/>
    </row>
    <row r="64" spans="1:6" ht="15" customHeight="1">
      <c r="A64" s="78"/>
      <c r="B64" s="73"/>
      <c r="C64" s="73"/>
      <c r="D64" s="85"/>
      <c r="E64" s="75"/>
      <c r="F64" s="82"/>
    </row>
    <row r="65" spans="1:6" ht="15" customHeight="1">
      <c r="A65" s="78"/>
      <c r="B65" s="73"/>
      <c r="C65" s="72" t="s">
        <v>270</v>
      </c>
      <c r="D65" s="74" t="s">
        <v>271</v>
      </c>
      <c r="E65" s="75"/>
      <c r="F65" s="79">
        <f>SUM(E66:E71)</f>
        <v>0</v>
      </c>
    </row>
    <row r="66" spans="1:6" ht="15" customHeight="1">
      <c r="A66" s="78"/>
      <c r="B66" s="73"/>
      <c r="C66" s="125" t="s">
        <v>272</v>
      </c>
      <c r="D66" s="126" t="s">
        <v>273</v>
      </c>
      <c r="E66" s="139">
        <v>0</v>
      </c>
      <c r="F66" s="82"/>
    </row>
    <row r="67" spans="1:6" ht="15" customHeight="1" hidden="1">
      <c r="A67" s="78"/>
      <c r="B67" s="73"/>
      <c r="C67" s="125" t="s">
        <v>274</v>
      </c>
      <c r="D67" s="126" t="s">
        <v>275</v>
      </c>
      <c r="E67" s="139"/>
      <c r="F67" s="82"/>
    </row>
    <row r="68" spans="1:6" ht="15" customHeight="1" hidden="1">
      <c r="A68" s="78"/>
      <c r="B68" s="73"/>
      <c r="C68" s="125" t="s">
        <v>276</v>
      </c>
      <c r="D68" s="126" t="s">
        <v>277</v>
      </c>
      <c r="E68" s="139"/>
      <c r="F68" s="82"/>
    </row>
    <row r="69" spans="1:6" ht="25.5">
      <c r="A69" s="78"/>
      <c r="B69" s="73"/>
      <c r="C69" s="125" t="s">
        <v>495</v>
      </c>
      <c r="D69" s="126" t="s">
        <v>496</v>
      </c>
      <c r="E69" s="139">
        <v>0</v>
      </c>
      <c r="F69" s="82"/>
    </row>
    <row r="70" spans="1:6" ht="15" customHeight="1">
      <c r="A70" s="78"/>
      <c r="B70" s="73"/>
      <c r="C70" s="125" t="s">
        <v>63</v>
      </c>
      <c r="D70" s="126" t="s">
        <v>64</v>
      </c>
      <c r="E70" s="139">
        <v>0</v>
      </c>
      <c r="F70" s="82"/>
    </row>
    <row r="71" spans="1:6" ht="27.75" customHeight="1">
      <c r="A71" s="78"/>
      <c r="B71" s="73"/>
      <c r="C71" s="125" t="s">
        <v>280</v>
      </c>
      <c r="D71" s="126" t="s">
        <v>281</v>
      </c>
      <c r="E71" s="139">
        <v>0</v>
      </c>
      <c r="F71" s="82"/>
    </row>
    <row r="72" spans="1:6" ht="15" customHeight="1" hidden="1">
      <c r="A72" s="78"/>
      <c r="B72" s="73"/>
      <c r="C72" s="73" t="s">
        <v>282</v>
      </c>
      <c r="D72" s="662" t="s">
        <v>283</v>
      </c>
      <c r="E72" s="75"/>
      <c r="F72" s="82"/>
    </row>
    <row r="73" spans="1:6" ht="15" customHeight="1" hidden="1">
      <c r="A73" s="78"/>
      <c r="B73" s="73"/>
      <c r="C73" s="73"/>
      <c r="D73" s="663"/>
      <c r="E73" s="75"/>
      <c r="F73" s="82"/>
    </row>
    <row r="74" spans="1:6" ht="15" customHeight="1" hidden="1">
      <c r="A74" s="78"/>
      <c r="B74" s="73"/>
      <c r="C74" s="73" t="s">
        <v>495</v>
      </c>
      <c r="D74" s="85" t="s">
        <v>69</v>
      </c>
      <c r="E74" s="75"/>
      <c r="F74" s="82"/>
    </row>
    <row r="75" spans="1:6" ht="15" customHeight="1" hidden="1">
      <c r="A75" s="78"/>
      <c r="B75" s="73"/>
      <c r="C75" s="73" t="s">
        <v>284</v>
      </c>
      <c r="D75" s="85" t="s">
        <v>285</v>
      </c>
      <c r="E75" s="75"/>
      <c r="F75" s="82"/>
    </row>
    <row r="76" spans="1:6" ht="15" customHeight="1" hidden="1">
      <c r="A76" s="78"/>
      <c r="B76" s="73"/>
      <c r="C76" s="73"/>
      <c r="D76" s="85"/>
      <c r="E76" s="75"/>
      <c r="F76" s="82"/>
    </row>
    <row r="77" spans="1:6" ht="15" customHeight="1" hidden="1">
      <c r="A77" s="78"/>
      <c r="B77" s="73"/>
      <c r="C77" s="73"/>
      <c r="D77" s="85"/>
      <c r="E77" s="75"/>
      <c r="F77" s="82"/>
    </row>
    <row r="78" spans="1:6" ht="15" customHeight="1" hidden="1">
      <c r="A78" s="78"/>
      <c r="B78" s="73"/>
      <c r="C78" s="73"/>
      <c r="D78" s="85"/>
      <c r="E78" s="75"/>
      <c r="F78" s="82"/>
    </row>
    <row r="79" spans="1:6" ht="15" customHeight="1" hidden="1">
      <c r="A79" s="78"/>
      <c r="B79" s="73"/>
      <c r="C79" s="73"/>
      <c r="D79" s="85"/>
      <c r="E79" s="75"/>
      <c r="F79" s="82"/>
    </row>
    <row r="80" spans="1:6" ht="15" customHeight="1" hidden="1">
      <c r="A80" s="78"/>
      <c r="B80" s="73"/>
      <c r="C80" s="73"/>
      <c r="D80" s="85"/>
      <c r="E80" s="75"/>
      <c r="F80" s="82"/>
    </row>
    <row r="81" spans="1:6" ht="15" customHeight="1">
      <c r="A81" s="78"/>
      <c r="B81" s="73"/>
      <c r="C81" s="73"/>
      <c r="D81" s="85"/>
      <c r="E81" s="75"/>
      <c r="F81" s="82"/>
    </row>
    <row r="82" spans="1:7" ht="15" customHeight="1">
      <c r="A82" s="78"/>
      <c r="B82" s="72" t="s">
        <v>292</v>
      </c>
      <c r="C82" s="73"/>
      <c r="D82" s="74" t="s">
        <v>105</v>
      </c>
      <c r="E82" s="75"/>
      <c r="F82" s="79">
        <f>+F84+F90+F99+F103</f>
        <v>0</v>
      </c>
      <c r="G82" s="61"/>
    </row>
    <row r="83" spans="1:6" ht="15" customHeight="1">
      <c r="A83" s="78"/>
      <c r="B83" s="72"/>
      <c r="C83" s="73"/>
      <c r="D83" s="74"/>
      <c r="E83" s="75"/>
      <c r="F83" s="76"/>
    </row>
    <row r="84" spans="1:6" ht="15" customHeight="1">
      <c r="A84" s="78"/>
      <c r="B84" s="72"/>
      <c r="C84" s="72" t="s">
        <v>293</v>
      </c>
      <c r="D84" s="74" t="s">
        <v>294</v>
      </c>
      <c r="E84" s="75"/>
      <c r="F84" s="79">
        <f>SUM(E85:E88)</f>
        <v>0</v>
      </c>
    </row>
    <row r="85" spans="1:6" ht="15" customHeight="1">
      <c r="A85" s="78"/>
      <c r="B85" s="72"/>
      <c r="C85" s="125" t="s">
        <v>295</v>
      </c>
      <c r="D85" s="126" t="s">
        <v>297</v>
      </c>
      <c r="E85" s="139">
        <v>0</v>
      </c>
      <c r="F85" s="76"/>
    </row>
    <row r="86" spans="1:6" ht="15" customHeight="1">
      <c r="A86" s="78"/>
      <c r="B86" s="72"/>
      <c r="C86" s="125" t="s">
        <v>72</v>
      </c>
      <c r="D86" s="126" t="s">
        <v>390</v>
      </c>
      <c r="E86" s="139">
        <v>0</v>
      </c>
      <c r="F86" s="76"/>
    </row>
    <row r="87" spans="1:6" ht="15" customHeight="1">
      <c r="A87" s="78"/>
      <c r="B87" s="72"/>
      <c r="C87" s="125" t="s">
        <v>299</v>
      </c>
      <c r="D87" s="126" t="s">
        <v>298</v>
      </c>
      <c r="E87" s="139">
        <v>0</v>
      </c>
      <c r="F87" s="76"/>
    </row>
    <row r="88" spans="1:6" ht="13.5" customHeight="1">
      <c r="A88" s="78"/>
      <c r="B88" s="72"/>
      <c r="C88" s="125" t="s">
        <v>300</v>
      </c>
      <c r="D88" s="126" t="s">
        <v>301</v>
      </c>
      <c r="E88" s="139">
        <v>0</v>
      </c>
      <c r="F88" s="76"/>
    </row>
    <row r="89" spans="1:6" ht="15" customHeight="1">
      <c r="A89" s="78"/>
      <c r="B89" s="72"/>
      <c r="C89" s="73"/>
      <c r="D89" s="80"/>
      <c r="E89" s="75"/>
      <c r="F89" s="76"/>
    </row>
    <row r="90" spans="1:6" ht="15" customHeight="1">
      <c r="A90" s="78"/>
      <c r="B90" s="72"/>
      <c r="C90" s="72" t="s">
        <v>309</v>
      </c>
      <c r="D90" s="645" t="s">
        <v>310</v>
      </c>
      <c r="E90" s="75"/>
      <c r="F90" s="79">
        <f>SUM(E92:E97)</f>
        <v>0</v>
      </c>
    </row>
    <row r="91" spans="1:6" ht="15" customHeight="1">
      <c r="A91" s="78"/>
      <c r="B91" s="72"/>
      <c r="C91" s="72"/>
      <c r="D91" s="646"/>
      <c r="E91" s="75"/>
      <c r="F91" s="76"/>
    </row>
    <row r="92" spans="1:6" ht="15" customHeight="1">
      <c r="A92" s="78"/>
      <c r="B92" s="72"/>
      <c r="C92" s="125" t="s">
        <v>311</v>
      </c>
      <c r="D92" s="144" t="s">
        <v>312</v>
      </c>
      <c r="E92" s="139">
        <v>0</v>
      </c>
      <c r="F92" s="76"/>
    </row>
    <row r="93" spans="1:6" ht="15" customHeight="1">
      <c r="A93" s="78"/>
      <c r="B93" s="72"/>
      <c r="C93" s="125" t="s">
        <v>451</v>
      </c>
      <c r="D93" s="144" t="s">
        <v>15</v>
      </c>
      <c r="E93" s="139">
        <v>0</v>
      </c>
      <c r="F93" s="76"/>
    </row>
    <row r="94" spans="1:6" ht="12.75">
      <c r="A94" s="78"/>
      <c r="B94" s="72"/>
      <c r="C94" s="125" t="s">
        <v>315</v>
      </c>
      <c r="D94" s="144" t="s">
        <v>86</v>
      </c>
      <c r="E94" s="139">
        <v>0</v>
      </c>
      <c r="F94" s="76"/>
    </row>
    <row r="95" spans="1:6" ht="12.75">
      <c r="A95" s="78"/>
      <c r="B95" s="72"/>
      <c r="C95" s="125" t="s">
        <v>317</v>
      </c>
      <c r="D95" s="144" t="s">
        <v>318</v>
      </c>
      <c r="E95" s="139">
        <v>0</v>
      </c>
      <c r="F95" s="76"/>
    </row>
    <row r="96" spans="1:6" ht="12.75">
      <c r="A96" s="78"/>
      <c r="B96" s="72"/>
      <c r="C96" s="125" t="s">
        <v>319</v>
      </c>
      <c r="D96" s="144" t="s">
        <v>16</v>
      </c>
      <c r="E96" s="139">
        <v>0</v>
      </c>
      <c r="F96" s="76"/>
    </row>
    <row r="97" spans="1:6" ht="15" customHeight="1">
      <c r="A97" s="78"/>
      <c r="B97" s="72"/>
      <c r="C97" s="125" t="s">
        <v>322</v>
      </c>
      <c r="D97" s="126" t="s">
        <v>323</v>
      </c>
      <c r="E97" s="139">
        <v>0</v>
      </c>
      <c r="F97" s="76"/>
    </row>
    <row r="98" spans="1:6" ht="15" customHeight="1">
      <c r="A98" s="78"/>
      <c r="B98" s="72"/>
      <c r="C98" s="73"/>
      <c r="D98" s="80"/>
      <c r="E98" s="75"/>
      <c r="F98" s="76"/>
    </row>
    <row r="99" spans="1:6" ht="15" customHeight="1">
      <c r="A99" s="78"/>
      <c r="B99" s="72"/>
      <c r="C99" s="72" t="s">
        <v>324</v>
      </c>
      <c r="D99" s="74" t="s">
        <v>325</v>
      </c>
      <c r="E99" s="75"/>
      <c r="F99" s="79">
        <f>SUM(E100:E101)</f>
        <v>0</v>
      </c>
    </row>
    <row r="100" spans="1:6" ht="15" customHeight="1">
      <c r="A100" s="78"/>
      <c r="B100" s="72"/>
      <c r="C100" s="125" t="s">
        <v>326</v>
      </c>
      <c r="D100" s="126" t="s">
        <v>327</v>
      </c>
      <c r="E100" s="139">
        <v>0</v>
      </c>
      <c r="F100" s="76"/>
    </row>
    <row r="101" spans="1:6" ht="15" customHeight="1">
      <c r="A101" s="78"/>
      <c r="B101" s="72"/>
      <c r="C101" s="125" t="s">
        <v>328</v>
      </c>
      <c r="D101" s="126" t="s">
        <v>329</v>
      </c>
      <c r="E101" s="139">
        <v>0</v>
      </c>
      <c r="F101" s="76"/>
    </row>
    <row r="102" spans="1:6" ht="15" customHeight="1">
      <c r="A102" s="78"/>
      <c r="B102" s="72"/>
      <c r="C102" s="73"/>
      <c r="D102" s="80"/>
      <c r="E102" s="75"/>
      <c r="F102" s="76"/>
    </row>
    <row r="103" spans="1:6" ht="15" customHeight="1">
      <c r="A103" s="78"/>
      <c r="B103" s="72"/>
      <c r="C103" s="72" t="s">
        <v>330</v>
      </c>
      <c r="D103" s="74" t="s">
        <v>331</v>
      </c>
      <c r="E103" s="75"/>
      <c r="F103" s="79">
        <f>SUM(E104:E109)</f>
        <v>0</v>
      </c>
    </row>
    <row r="104" spans="1:6" ht="15" customHeight="1">
      <c r="A104" s="78"/>
      <c r="B104" s="72"/>
      <c r="C104" s="125" t="s">
        <v>332</v>
      </c>
      <c r="D104" s="126" t="s">
        <v>337</v>
      </c>
      <c r="E104" s="139">
        <v>0</v>
      </c>
      <c r="F104" s="79"/>
    </row>
    <row r="105" spans="1:6" ht="15" customHeight="1">
      <c r="A105" s="78"/>
      <c r="B105" s="72"/>
      <c r="C105" s="125" t="s">
        <v>118</v>
      </c>
      <c r="D105" s="126" t="s">
        <v>338</v>
      </c>
      <c r="E105" s="139">
        <v>0</v>
      </c>
      <c r="F105" s="79"/>
    </row>
    <row r="106" spans="1:6" ht="15" customHeight="1">
      <c r="A106" s="78"/>
      <c r="B106" s="72"/>
      <c r="C106" s="125" t="s">
        <v>334</v>
      </c>
      <c r="D106" s="126" t="s">
        <v>339</v>
      </c>
      <c r="E106" s="139">
        <v>0</v>
      </c>
      <c r="F106" s="76"/>
    </row>
    <row r="107" spans="1:6" ht="15" customHeight="1">
      <c r="A107" s="78"/>
      <c r="B107" s="72"/>
      <c r="C107" s="125" t="s">
        <v>335</v>
      </c>
      <c r="D107" s="126" t="s">
        <v>340</v>
      </c>
      <c r="E107" s="139">
        <v>0</v>
      </c>
      <c r="F107" s="76"/>
    </row>
    <row r="108" spans="1:6" ht="15" customHeight="1">
      <c r="A108" s="78"/>
      <c r="B108" s="72"/>
      <c r="C108" s="125" t="s">
        <v>336</v>
      </c>
      <c r="D108" s="126" t="s">
        <v>341</v>
      </c>
      <c r="E108" s="139">
        <v>0</v>
      </c>
      <c r="F108" s="76"/>
    </row>
    <row r="109" spans="1:6" ht="15" customHeight="1">
      <c r="A109" s="78"/>
      <c r="B109" s="72"/>
      <c r="C109" s="125" t="s">
        <v>343</v>
      </c>
      <c r="D109" s="126" t="s">
        <v>342</v>
      </c>
      <c r="E109" s="139">
        <v>0</v>
      </c>
      <c r="F109" s="76"/>
    </row>
    <row r="110" spans="1:6" ht="15" customHeight="1">
      <c r="A110" s="78"/>
      <c r="B110" s="72"/>
      <c r="C110" s="73"/>
      <c r="D110" s="80"/>
      <c r="E110" s="75"/>
      <c r="F110" s="76"/>
    </row>
    <row r="111" spans="1:6" ht="15" customHeight="1">
      <c r="A111" s="78"/>
      <c r="B111" s="72" t="s">
        <v>348</v>
      </c>
      <c r="C111" s="73"/>
      <c r="D111" s="74" t="s">
        <v>107</v>
      </c>
      <c r="E111" s="75"/>
      <c r="F111" s="79">
        <f>+F113</f>
        <v>0</v>
      </c>
    </row>
    <row r="112" spans="1:6" ht="15" customHeight="1">
      <c r="A112" s="78"/>
      <c r="B112" s="72"/>
      <c r="C112" s="73"/>
      <c r="D112" s="74"/>
      <c r="E112" s="75"/>
      <c r="F112" s="79"/>
    </row>
    <row r="113" spans="1:6" ht="15" customHeight="1">
      <c r="A113" s="78"/>
      <c r="B113" s="72"/>
      <c r="C113" s="72" t="s">
        <v>440</v>
      </c>
      <c r="D113" s="74" t="s">
        <v>441</v>
      </c>
      <c r="E113" s="75"/>
      <c r="F113" s="79">
        <f>SUM(E114:E119)</f>
        <v>0</v>
      </c>
    </row>
    <row r="114" spans="1:6" ht="15" customHeight="1">
      <c r="A114" s="78"/>
      <c r="B114" s="72"/>
      <c r="C114" s="125" t="s">
        <v>458</v>
      </c>
      <c r="D114" s="126" t="s">
        <v>459</v>
      </c>
      <c r="E114" s="139">
        <v>0</v>
      </c>
      <c r="F114" s="79"/>
    </row>
    <row r="115" spans="1:6" ht="15" customHeight="1">
      <c r="A115" s="78"/>
      <c r="B115" s="72"/>
      <c r="C115" s="125" t="s">
        <v>454</v>
      </c>
      <c r="D115" s="126" t="s">
        <v>455</v>
      </c>
      <c r="E115" s="139">
        <v>0</v>
      </c>
      <c r="F115" s="79"/>
    </row>
    <row r="116" spans="1:6" ht="15" customHeight="1">
      <c r="A116" s="78"/>
      <c r="B116" s="72"/>
      <c r="C116" s="125" t="s">
        <v>456</v>
      </c>
      <c r="D116" s="126" t="s">
        <v>457</v>
      </c>
      <c r="E116" s="139">
        <v>0</v>
      </c>
      <c r="F116" s="79"/>
    </row>
    <row r="117" spans="1:6" ht="15" customHeight="1">
      <c r="A117" s="78"/>
      <c r="B117" s="72"/>
      <c r="C117" s="125" t="s">
        <v>349</v>
      </c>
      <c r="D117" s="126" t="s">
        <v>350</v>
      </c>
      <c r="E117" s="139">
        <v>0</v>
      </c>
      <c r="F117" s="79"/>
    </row>
    <row r="118" spans="1:6" ht="15" customHeight="1">
      <c r="A118" s="78"/>
      <c r="B118" s="72"/>
      <c r="C118" s="125" t="s">
        <v>351</v>
      </c>
      <c r="D118" s="126" t="s">
        <v>352</v>
      </c>
      <c r="E118" s="139">
        <v>0</v>
      </c>
      <c r="F118" s="79"/>
    </row>
    <row r="119" spans="1:6" ht="15" customHeight="1">
      <c r="A119" s="78"/>
      <c r="B119" s="72"/>
      <c r="C119" s="125" t="s">
        <v>368</v>
      </c>
      <c r="D119" s="126" t="s">
        <v>369</v>
      </c>
      <c r="E119" s="139">
        <v>0</v>
      </c>
      <c r="F119" s="79"/>
    </row>
    <row r="120" spans="1:6" ht="15" customHeight="1">
      <c r="A120" s="78"/>
      <c r="B120" s="72"/>
      <c r="C120" s="73"/>
      <c r="D120" s="80"/>
      <c r="E120" s="75"/>
      <c r="F120" s="79"/>
    </row>
    <row r="121" spans="1:6" ht="14.25" customHeight="1" hidden="1">
      <c r="A121" s="78"/>
      <c r="B121" s="73"/>
      <c r="C121" s="73"/>
      <c r="D121" s="80"/>
      <c r="E121" s="75"/>
      <c r="F121" s="82"/>
    </row>
    <row r="122" spans="1:6" ht="15" customHeight="1">
      <c r="A122" s="78"/>
      <c r="B122" s="72" t="s">
        <v>374</v>
      </c>
      <c r="C122" s="73"/>
      <c r="D122" s="74" t="s">
        <v>98</v>
      </c>
      <c r="E122" s="75"/>
      <c r="F122" s="79">
        <f>+F124+F128</f>
        <v>0</v>
      </c>
    </row>
    <row r="123" spans="1:6" ht="10.5" customHeight="1">
      <c r="A123" s="78"/>
      <c r="B123" s="73"/>
      <c r="C123" s="73"/>
      <c r="D123" s="80"/>
      <c r="E123" s="75"/>
      <c r="F123" s="82"/>
    </row>
    <row r="124" spans="1:6" ht="15" customHeight="1">
      <c r="A124" s="78"/>
      <c r="B124" s="73"/>
      <c r="C124" s="72" t="s">
        <v>384</v>
      </c>
      <c r="D124" s="74" t="s">
        <v>385</v>
      </c>
      <c r="E124" s="75"/>
      <c r="F124" s="79">
        <f>SUM(E125:E126)</f>
        <v>0</v>
      </c>
    </row>
    <row r="125" spans="1:6" ht="15" customHeight="1">
      <c r="A125" s="78"/>
      <c r="B125" s="73"/>
      <c r="C125" s="125" t="s">
        <v>386</v>
      </c>
      <c r="D125" s="126" t="s">
        <v>387</v>
      </c>
      <c r="E125" s="139">
        <v>0</v>
      </c>
      <c r="F125" s="82"/>
    </row>
    <row r="126" spans="1:6" ht="15" customHeight="1">
      <c r="A126" s="78"/>
      <c r="B126" s="73"/>
      <c r="C126" s="125" t="s">
        <v>498</v>
      </c>
      <c r="D126" s="126" t="s">
        <v>499</v>
      </c>
      <c r="E126" s="139">
        <v>0</v>
      </c>
      <c r="F126" s="79"/>
    </row>
    <row r="127" spans="1:6" ht="15" customHeight="1">
      <c r="A127" s="78"/>
      <c r="B127" s="73"/>
      <c r="C127" s="73"/>
      <c r="D127" s="80"/>
      <c r="E127" s="75"/>
      <c r="F127" s="79"/>
    </row>
    <row r="128" spans="1:6" ht="15" customHeight="1">
      <c r="A128" s="78"/>
      <c r="B128" s="73"/>
      <c r="C128" s="72" t="s">
        <v>388</v>
      </c>
      <c r="D128" s="74" t="s">
        <v>393</v>
      </c>
      <c r="E128" s="75"/>
      <c r="F128" s="79">
        <f>+E129+E130</f>
        <v>0</v>
      </c>
    </row>
    <row r="129" spans="1:6" ht="15" customHeight="1" hidden="1">
      <c r="A129" s="78"/>
      <c r="B129" s="73"/>
      <c r="C129" s="126" t="s">
        <v>394</v>
      </c>
      <c r="D129" s="126" t="s">
        <v>127</v>
      </c>
      <c r="E129" s="139">
        <v>0</v>
      </c>
      <c r="F129" s="79"/>
    </row>
    <row r="130" spans="1:6" ht="15" customHeight="1">
      <c r="A130" s="78"/>
      <c r="B130" s="73"/>
      <c r="C130" s="126" t="s">
        <v>359</v>
      </c>
      <c r="D130" s="126" t="s">
        <v>365</v>
      </c>
      <c r="E130" s="139"/>
      <c r="F130" s="79"/>
    </row>
    <row r="131" spans="1:6" ht="15" customHeight="1" hidden="1">
      <c r="A131" s="78"/>
      <c r="B131" s="73"/>
      <c r="C131" s="73"/>
      <c r="D131" s="80"/>
      <c r="E131" s="75"/>
      <c r="F131" s="79"/>
    </row>
    <row r="132" spans="1:6" ht="15" customHeight="1" hidden="1">
      <c r="A132" s="78"/>
      <c r="B132" s="73"/>
      <c r="C132" s="72" t="s">
        <v>481</v>
      </c>
      <c r="D132" s="74" t="s">
        <v>108</v>
      </c>
      <c r="E132" s="75"/>
      <c r="F132" s="79">
        <f>+E135</f>
        <v>0</v>
      </c>
    </row>
    <row r="133" spans="1:6" ht="15" customHeight="1" hidden="1">
      <c r="A133" s="78"/>
      <c r="B133" s="73"/>
      <c r="C133" s="72" t="s">
        <v>51</v>
      </c>
      <c r="D133" s="74" t="s">
        <v>52</v>
      </c>
      <c r="E133" s="75"/>
      <c r="F133" s="79"/>
    </row>
    <row r="134" spans="1:6" ht="15" customHeight="1" hidden="1">
      <c r="A134" s="78"/>
      <c r="B134" s="73"/>
      <c r="C134" s="72" t="s">
        <v>51</v>
      </c>
      <c r="D134" s="74" t="s">
        <v>53</v>
      </c>
      <c r="E134" s="75"/>
      <c r="F134" s="79"/>
    </row>
    <row r="135" spans="1:6" ht="15" customHeight="1" hidden="1">
      <c r="A135" s="78"/>
      <c r="B135" s="73"/>
      <c r="C135" s="73" t="s">
        <v>60</v>
      </c>
      <c r="D135" s="80" t="s">
        <v>50</v>
      </c>
      <c r="E135" s="75">
        <v>0</v>
      </c>
      <c r="F135" s="79"/>
    </row>
    <row r="136" spans="1:6" ht="12" customHeight="1" thickBot="1">
      <c r="A136" s="92"/>
      <c r="B136" s="93"/>
      <c r="C136" s="93"/>
      <c r="D136" s="84"/>
      <c r="E136" s="94"/>
      <c r="F136" s="95"/>
    </row>
    <row r="137" spans="1:6" ht="15" customHeight="1" thickBot="1">
      <c r="A137" s="647" t="s">
        <v>460</v>
      </c>
      <c r="B137" s="648"/>
      <c r="C137" s="648"/>
      <c r="D137" s="648"/>
      <c r="E137" s="96">
        <f>SUM(E11:E136)</f>
        <v>0</v>
      </c>
      <c r="F137" s="114">
        <f>+F122+F111+F82+F47+F11</f>
        <v>0</v>
      </c>
    </row>
    <row r="138" ht="12.75">
      <c r="F138" s="61"/>
    </row>
    <row r="139" ht="12.75" hidden="1">
      <c r="F139" s="56">
        <v>87832205.96861668</v>
      </c>
    </row>
    <row r="140" ht="12.75" hidden="1">
      <c r="F140" s="61">
        <f>+F137-F139</f>
        <v>-87832205.96861668</v>
      </c>
    </row>
    <row r="141" ht="12.75" hidden="1">
      <c r="F141" s="61">
        <f>+F137-0</f>
        <v>0</v>
      </c>
    </row>
    <row r="143" ht="12.75" hidden="1">
      <c r="F143" s="61">
        <v>49952940.12</v>
      </c>
    </row>
    <row r="144" ht="12.75" hidden="1">
      <c r="F144" s="61">
        <f>+F143-F137</f>
        <v>49952940.12</v>
      </c>
    </row>
    <row r="145" ht="12.75" hidden="1"/>
    <row r="147" ht="13.5" thickBot="1"/>
    <row r="148" ht="13.5" thickBot="1">
      <c r="F148" s="114"/>
    </row>
    <row r="149" ht="12.75">
      <c r="F149" s="61"/>
    </row>
    <row r="150" ht="12.75">
      <c r="F150" s="61"/>
    </row>
  </sheetData>
  <sheetProtection/>
  <mergeCells count="13">
    <mergeCell ref="D30:D31"/>
    <mergeCell ref="A1:F1"/>
    <mergeCell ref="A2:F2"/>
    <mergeCell ref="A4:F4"/>
    <mergeCell ref="A8:F8"/>
    <mergeCell ref="A6:F6"/>
    <mergeCell ref="A137:D137"/>
    <mergeCell ref="D32:D33"/>
    <mergeCell ref="D34:D35"/>
    <mergeCell ref="D37:D38"/>
    <mergeCell ref="D40:D41"/>
    <mergeCell ref="D90:D91"/>
    <mergeCell ref="D72:D73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I156"/>
  <sheetViews>
    <sheetView zoomScale="120" zoomScaleNormal="120" zoomScaleSheetLayoutView="75" zoomScalePageLayoutView="0" workbookViewId="0" topLeftCell="A1">
      <selection activeCell="G23" sqref="G23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4.57421875" style="56" customWidth="1"/>
    <col min="5" max="5" width="13.00390625" style="56" customWidth="1"/>
    <col min="6" max="6" width="15.421875" style="56" customWidth="1"/>
    <col min="7" max="9" width="12.7109375" style="56" bestFit="1" customWidth="1"/>
    <col min="10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166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39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6">
        <f>+F13+F18+F23+F29+F36</f>
        <v>0</v>
      </c>
      <c r="G11" s="249"/>
      <c r="H11" s="77"/>
    </row>
    <row r="12" spans="1:6" ht="15" customHeight="1">
      <c r="A12" s="55"/>
      <c r="B12" s="72"/>
      <c r="C12" s="73"/>
      <c r="D12" s="74"/>
      <c r="E12" s="75"/>
      <c r="F12" s="76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SUM(E15:E16)</f>
        <v>0</v>
      </c>
      <c r="G13" s="249"/>
    </row>
    <row r="14" spans="1:7" ht="15" customHeight="1" hidden="1">
      <c r="A14" s="78"/>
      <c r="B14" s="73"/>
      <c r="C14" s="73" t="s">
        <v>163</v>
      </c>
      <c r="D14" s="80" t="s">
        <v>124</v>
      </c>
      <c r="E14" s="81">
        <v>0</v>
      </c>
      <c r="F14" s="128"/>
      <c r="G14" s="61"/>
    </row>
    <row r="15" spans="1:9" ht="15" customHeight="1">
      <c r="A15" s="78"/>
      <c r="B15" s="73"/>
      <c r="C15" s="125" t="s">
        <v>159</v>
      </c>
      <c r="D15" s="126" t="s">
        <v>160</v>
      </c>
      <c r="E15" s="140"/>
      <c r="F15" s="82"/>
      <c r="G15" s="61"/>
      <c r="I15" s="61"/>
    </row>
    <row r="16" spans="1:7" ht="15" customHeight="1" hidden="1">
      <c r="A16" s="78"/>
      <c r="B16" s="73"/>
      <c r="C16" s="125" t="s">
        <v>164</v>
      </c>
      <c r="D16" s="126" t="s">
        <v>123</v>
      </c>
      <c r="E16" s="140"/>
      <c r="F16" s="82"/>
      <c r="G16" s="61"/>
    </row>
    <row r="17" spans="1:6" ht="14.25" customHeight="1">
      <c r="A17" s="78"/>
      <c r="B17" s="73"/>
      <c r="C17" s="73"/>
      <c r="D17" s="80"/>
      <c r="E17" s="81"/>
      <c r="F17" s="82"/>
    </row>
    <row r="18" spans="1:6" ht="15" customHeight="1" hidden="1">
      <c r="A18" s="78"/>
      <c r="B18" s="73"/>
      <c r="C18" s="72" t="s">
        <v>435</v>
      </c>
      <c r="D18" s="74" t="s">
        <v>169</v>
      </c>
      <c r="E18" s="81"/>
      <c r="F18" s="79">
        <f>+E19</f>
        <v>0</v>
      </c>
    </row>
    <row r="19" spans="1:6" ht="15" customHeight="1" hidden="1">
      <c r="A19" s="78"/>
      <c r="B19" s="73"/>
      <c r="C19" s="125" t="s">
        <v>170</v>
      </c>
      <c r="D19" s="126" t="s">
        <v>174</v>
      </c>
      <c r="E19" s="140"/>
      <c r="F19" s="82"/>
    </row>
    <row r="20" spans="1:6" ht="15" customHeight="1" hidden="1">
      <c r="A20" s="78"/>
      <c r="B20" s="73"/>
      <c r="C20" s="73" t="s">
        <v>171</v>
      </c>
      <c r="D20" s="80" t="s">
        <v>125</v>
      </c>
      <c r="E20" s="81">
        <v>0</v>
      </c>
      <c r="F20" s="82"/>
    </row>
    <row r="21" spans="1:6" ht="15" customHeight="1" hidden="1">
      <c r="A21" s="78"/>
      <c r="B21" s="73"/>
      <c r="C21" s="73" t="s">
        <v>172</v>
      </c>
      <c r="D21" s="80" t="s">
        <v>173</v>
      </c>
      <c r="E21" s="81">
        <v>0</v>
      </c>
      <c r="F21" s="82"/>
    </row>
    <row r="22" spans="1:8" ht="15" customHeight="1" hidden="1">
      <c r="A22" s="78"/>
      <c r="B22" s="73"/>
      <c r="C22" s="73"/>
      <c r="D22" s="80"/>
      <c r="E22" s="81"/>
      <c r="F22" s="82"/>
      <c r="H22" s="61"/>
    </row>
    <row r="23" spans="1:7" ht="15" customHeight="1">
      <c r="A23" s="78"/>
      <c r="B23" s="73"/>
      <c r="C23" s="72" t="s">
        <v>436</v>
      </c>
      <c r="D23" s="74" t="s">
        <v>176</v>
      </c>
      <c r="E23" s="81"/>
      <c r="F23" s="79">
        <f>SUM(E24:E27)</f>
        <v>0</v>
      </c>
      <c r="G23" s="249"/>
    </row>
    <row r="24" spans="1:6" ht="15" customHeight="1" hidden="1">
      <c r="A24" s="78"/>
      <c r="B24" s="73"/>
      <c r="C24" s="125" t="s">
        <v>476</v>
      </c>
      <c r="D24" s="126" t="s">
        <v>477</v>
      </c>
      <c r="E24" s="140"/>
      <c r="F24" s="79"/>
    </row>
    <row r="25" spans="1:6" ht="15" customHeight="1">
      <c r="A25" s="78"/>
      <c r="B25" s="73"/>
      <c r="C25" s="125" t="s">
        <v>177</v>
      </c>
      <c r="D25" s="126" t="s">
        <v>178</v>
      </c>
      <c r="E25" s="140">
        <f>+(E15+E14+E24+E16+E26+E27+E19)/12</f>
        <v>0</v>
      </c>
      <c r="F25" s="82"/>
    </row>
    <row r="26" spans="1:6" ht="15" customHeight="1" hidden="1">
      <c r="A26" s="78"/>
      <c r="B26" s="73"/>
      <c r="C26" s="125" t="s">
        <v>179</v>
      </c>
      <c r="D26" s="126" t="s">
        <v>126</v>
      </c>
      <c r="E26" s="139"/>
      <c r="F26" s="82"/>
    </row>
    <row r="27" spans="1:6" ht="15" customHeight="1" hidden="1">
      <c r="A27" s="78"/>
      <c r="B27" s="73"/>
      <c r="C27" s="125" t="s">
        <v>180</v>
      </c>
      <c r="D27" s="126" t="s">
        <v>181</v>
      </c>
      <c r="E27" s="139"/>
      <c r="F27" s="82"/>
    </row>
    <row r="28" spans="1:6" ht="15" customHeight="1">
      <c r="A28" s="78"/>
      <c r="B28" s="73"/>
      <c r="C28" s="73"/>
      <c r="D28" s="80"/>
      <c r="E28" s="75"/>
      <c r="F28" s="82"/>
    </row>
    <row r="29" spans="1:7" ht="15" customHeight="1">
      <c r="A29" s="78"/>
      <c r="B29" s="73"/>
      <c r="C29" s="72" t="s">
        <v>437</v>
      </c>
      <c r="D29" s="645" t="s">
        <v>183</v>
      </c>
      <c r="E29" s="75"/>
      <c r="F29" s="79">
        <f>+E31+E33</f>
        <v>0</v>
      </c>
      <c r="G29" s="61"/>
    </row>
    <row r="30" spans="1:7" ht="15" customHeight="1">
      <c r="A30" s="78"/>
      <c r="B30" s="73"/>
      <c r="C30" s="73"/>
      <c r="D30" s="646"/>
      <c r="E30" s="75"/>
      <c r="F30" s="82"/>
      <c r="G30" s="61"/>
    </row>
    <row r="31" spans="1:7" ht="15" customHeight="1">
      <c r="A31" s="78"/>
      <c r="B31" s="73"/>
      <c r="C31" s="125" t="s">
        <v>184</v>
      </c>
      <c r="D31" s="643" t="s">
        <v>185</v>
      </c>
      <c r="E31" s="139">
        <f>+(E14+E15+E16+E19+E24+E26+E27)*9.25%</f>
        <v>0</v>
      </c>
      <c r="F31" s="82"/>
      <c r="G31" s="77"/>
    </row>
    <row r="32" spans="1:6" ht="15" customHeight="1">
      <c r="A32" s="78"/>
      <c r="B32" s="73"/>
      <c r="C32" s="125"/>
      <c r="D32" s="644"/>
      <c r="E32" s="139"/>
      <c r="F32" s="82"/>
    </row>
    <row r="33" spans="1:6" ht="15" customHeight="1">
      <c r="A33" s="78"/>
      <c r="B33" s="73"/>
      <c r="C33" s="125" t="s">
        <v>186</v>
      </c>
      <c r="D33" s="643" t="s">
        <v>189</v>
      </c>
      <c r="E33" s="139">
        <f>+(E14+E16+E19+E24+E15+E26+E27)*0.5%</f>
        <v>0</v>
      </c>
      <c r="F33" s="82"/>
    </row>
    <row r="34" spans="1:6" ht="15" customHeight="1">
      <c r="A34" s="78"/>
      <c r="B34" s="73"/>
      <c r="C34" s="125"/>
      <c r="D34" s="644"/>
      <c r="E34" s="139"/>
      <c r="F34" s="82"/>
    </row>
    <row r="35" spans="1:6" ht="15" customHeight="1">
      <c r="A35" s="78"/>
      <c r="B35" s="73"/>
      <c r="C35" s="73"/>
      <c r="D35" s="85"/>
      <c r="E35" s="75"/>
      <c r="F35" s="82"/>
    </row>
    <row r="36" spans="1:6" ht="15" customHeight="1">
      <c r="A36" s="78"/>
      <c r="B36" s="73"/>
      <c r="C36" s="72" t="s">
        <v>447</v>
      </c>
      <c r="D36" s="645" t="s">
        <v>191</v>
      </c>
      <c r="E36" s="75"/>
      <c r="F36" s="79">
        <f>+E38+E39+E41</f>
        <v>0</v>
      </c>
    </row>
    <row r="37" spans="1:6" ht="25.5" customHeight="1">
      <c r="A37" s="78"/>
      <c r="B37" s="73"/>
      <c r="C37" s="73"/>
      <c r="D37" s="646"/>
      <c r="E37" s="75"/>
      <c r="F37" s="82"/>
    </row>
    <row r="38" spans="1:6" ht="25.5" customHeight="1">
      <c r="A38" s="78"/>
      <c r="B38" s="73"/>
      <c r="C38" s="125" t="s">
        <v>192</v>
      </c>
      <c r="D38" s="145" t="s">
        <v>46</v>
      </c>
      <c r="E38" s="139">
        <f>+(E14+E16+E19+E24+E15+E26+E27)*5.08%</f>
        <v>0</v>
      </c>
      <c r="F38" s="82"/>
    </row>
    <row r="39" spans="1:7" ht="15" customHeight="1">
      <c r="A39" s="78"/>
      <c r="B39" s="73"/>
      <c r="C39" s="125" t="s">
        <v>194</v>
      </c>
      <c r="D39" s="643" t="s">
        <v>195</v>
      </c>
      <c r="E39" s="139">
        <f>+(E14+E16+E19+E24+E15+E26+E27)*1.5%</f>
        <v>0</v>
      </c>
      <c r="F39" s="82"/>
      <c r="G39" s="61"/>
    </row>
    <row r="40" spans="1:6" ht="15" customHeight="1">
      <c r="A40" s="78"/>
      <c r="B40" s="73"/>
      <c r="C40" s="125"/>
      <c r="D40" s="644"/>
      <c r="E40" s="139"/>
      <c r="F40" s="82"/>
    </row>
    <row r="41" spans="1:6" ht="15" customHeight="1">
      <c r="A41" s="78"/>
      <c r="B41" s="73"/>
      <c r="C41" s="125" t="s">
        <v>196</v>
      </c>
      <c r="D41" s="144" t="s">
        <v>197</v>
      </c>
      <c r="E41" s="139">
        <f>+(E14+E16+E19+E24+E15+E26+E27)*3%</f>
        <v>0</v>
      </c>
      <c r="F41" s="82"/>
    </row>
    <row r="42" spans="1:6" ht="15" customHeight="1">
      <c r="A42" s="78"/>
      <c r="B42" s="73"/>
      <c r="C42" s="73"/>
      <c r="D42" s="85"/>
      <c r="E42" s="75"/>
      <c r="F42" s="82"/>
    </row>
    <row r="43" spans="1:6" ht="15" customHeight="1" hidden="1">
      <c r="A43" s="78"/>
      <c r="B43" s="73"/>
      <c r="C43" s="72" t="s">
        <v>438</v>
      </c>
      <c r="D43" s="83" t="s">
        <v>199</v>
      </c>
      <c r="E43" s="75"/>
      <c r="F43" s="79">
        <f>+E44</f>
        <v>0</v>
      </c>
    </row>
    <row r="44" spans="1:6" ht="15" customHeight="1" hidden="1">
      <c r="A44" s="78"/>
      <c r="B44" s="73"/>
      <c r="C44" s="73" t="s">
        <v>200</v>
      </c>
      <c r="D44" s="85" t="s">
        <v>201</v>
      </c>
      <c r="E44" s="75">
        <v>0</v>
      </c>
      <c r="F44" s="82"/>
    </row>
    <row r="45" spans="1:6" ht="15" customHeight="1" hidden="1">
      <c r="A45" s="78"/>
      <c r="B45" s="73"/>
      <c r="C45" s="73"/>
      <c r="D45" s="85"/>
      <c r="E45" s="75"/>
      <c r="F45" s="82"/>
    </row>
    <row r="46" spans="1:6" ht="15" customHeight="1">
      <c r="A46" s="78"/>
      <c r="B46" s="72" t="s">
        <v>202</v>
      </c>
      <c r="C46" s="73"/>
      <c r="D46" s="74" t="s">
        <v>157</v>
      </c>
      <c r="E46" s="75"/>
      <c r="F46" s="86">
        <f>+F59+F63</f>
        <v>0</v>
      </c>
    </row>
    <row r="47" spans="1:6" ht="15" customHeight="1" hidden="1">
      <c r="A47" s="78"/>
      <c r="B47" s="73"/>
      <c r="C47" s="72" t="s">
        <v>439</v>
      </c>
      <c r="D47" s="74" t="s">
        <v>97</v>
      </c>
      <c r="E47" s="75"/>
      <c r="F47" s="79">
        <f>SUM(E48:E50)</f>
        <v>0</v>
      </c>
    </row>
    <row r="48" spans="1:6" ht="15" customHeight="1" hidden="1">
      <c r="A48" s="78"/>
      <c r="B48" s="73"/>
      <c r="C48" s="73" t="s">
        <v>203</v>
      </c>
      <c r="D48" s="80" t="s">
        <v>204</v>
      </c>
      <c r="E48" s="75">
        <v>0</v>
      </c>
      <c r="F48" s="82"/>
    </row>
    <row r="49" spans="1:6" ht="15" customHeight="1" hidden="1">
      <c r="A49" s="78"/>
      <c r="B49" s="73"/>
      <c r="C49" s="73" t="s">
        <v>205</v>
      </c>
      <c r="D49" s="80" t="s">
        <v>206</v>
      </c>
      <c r="E49" s="75">
        <v>0</v>
      </c>
      <c r="F49" s="82"/>
    </row>
    <row r="50" spans="1:6" ht="15" customHeight="1" hidden="1">
      <c r="A50" s="78"/>
      <c r="B50" s="73"/>
      <c r="C50" s="73" t="s">
        <v>207</v>
      </c>
      <c r="D50" s="80" t="s">
        <v>208</v>
      </c>
      <c r="E50" s="75">
        <v>0</v>
      </c>
      <c r="F50" s="82"/>
    </row>
    <row r="51" spans="1:6" ht="15" customHeight="1" hidden="1">
      <c r="A51" s="78"/>
      <c r="B51" s="73"/>
      <c r="C51" s="73"/>
      <c r="D51" s="80"/>
      <c r="E51" s="75"/>
      <c r="F51" s="82"/>
    </row>
    <row r="52" spans="1:6" ht="15" customHeight="1" hidden="1">
      <c r="A52" s="78"/>
      <c r="B52" s="73"/>
      <c r="C52" s="72" t="s">
        <v>209</v>
      </c>
      <c r="D52" s="74" t="s">
        <v>210</v>
      </c>
      <c r="E52" s="75"/>
      <c r="F52" s="79">
        <f>+E53</f>
        <v>0</v>
      </c>
    </row>
    <row r="53" spans="1:6" ht="15" customHeight="1" hidden="1">
      <c r="A53" s="78"/>
      <c r="B53" s="73"/>
      <c r="C53" s="73" t="s">
        <v>222</v>
      </c>
      <c r="D53" s="80" t="s">
        <v>225</v>
      </c>
      <c r="E53" s="75">
        <v>0</v>
      </c>
      <c r="F53" s="82"/>
    </row>
    <row r="54" spans="1:6" ht="15" customHeight="1" hidden="1">
      <c r="A54" s="78"/>
      <c r="B54" s="73"/>
      <c r="C54" s="73"/>
      <c r="D54" s="80"/>
      <c r="E54" s="75"/>
      <c r="F54" s="82"/>
    </row>
    <row r="55" spans="1:6" ht="15" customHeight="1" hidden="1">
      <c r="A55" s="78"/>
      <c r="B55" s="73"/>
      <c r="C55" s="73"/>
      <c r="D55" s="80"/>
      <c r="E55" s="75"/>
      <c r="F55" s="82"/>
    </row>
    <row r="56" spans="1:6" ht="15" customHeight="1" hidden="1">
      <c r="A56" s="78"/>
      <c r="B56" s="73"/>
      <c r="C56" s="72" t="s">
        <v>236</v>
      </c>
      <c r="D56" s="74" t="s">
        <v>237</v>
      </c>
      <c r="E56" s="75"/>
      <c r="F56" s="79">
        <f>+E57</f>
        <v>0</v>
      </c>
    </row>
    <row r="57" spans="1:6" ht="15" customHeight="1" hidden="1">
      <c r="A57" s="78"/>
      <c r="B57" s="73"/>
      <c r="C57" s="73" t="s">
        <v>248</v>
      </c>
      <c r="D57" s="80" t="s">
        <v>249</v>
      </c>
      <c r="E57" s="75">
        <v>0</v>
      </c>
      <c r="F57" s="82"/>
    </row>
    <row r="58" spans="1:6" ht="15" customHeight="1">
      <c r="A58" s="78"/>
      <c r="B58" s="73"/>
      <c r="C58" s="73"/>
      <c r="D58" s="80"/>
      <c r="E58" s="75"/>
      <c r="F58" s="82"/>
    </row>
    <row r="59" spans="1:6" ht="15" customHeight="1" hidden="1">
      <c r="A59" s="78"/>
      <c r="B59" s="73"/>
      <c r="C59" s="72" t="s">
        <v>250</v>
      </c>
      <c r="D59" s="74" t="s">
        <v>251</v>
      </c>
      <c r="E59" s="75"/>
      <c r="F59" s="79">
        <f>+E60+E61</f>
        <v>0</v>
      </c>
    </row>
    <row r="60" spans="1:6" ht="15" customHeight="1" hidden="1">
      <c r="A60" s="78"/>
      <c r="B60" s="73"/>
      <c r="C60" s="125" t="s">
        <v>252</v>
      </c>
      <c r="D60" s="126" t="s">
        <v>253</v>
      </c>
      <c r="E60" s="139"/>
      <c r="F60" s="82"/>
    </row>
    <row r="61" spans="1:6" ht="15" customHeight="1" hidden="1">
      <c r="A61" s="78"/>
      <c r="B61" s="73"/>
      <c r="C61" s="125" t="s">
        <v>254</v>
      </c>
      <c r="D61" s="126" t="s">
        <v>255</v>
      </c>
      <c r="E61" s="139"/>
      <c r="F61" s="82"/>
    </row>
    <row r="62" spans="1:6" ht="15" customHeight="1" hidden="1">
      <c r="A62" s="78"/>
      <c r="B62" s="73"/>
      <c r="C62" s="73"/>
      <c r="D62" s="80"/>
      <c r="E62" s="75"/>
      <c r="F62" s="82"/>
    </row>
    <row r="63" spans="1:6" ht="15" customHeight="1">
      <c r="A63" s="78"/>
      <c r="B63" s="73"/>
      <c r="C63" s="72" t="s">
        <v>256</v>
      </c>
      <c r="D63" s="74" t="s">
        <v>257</v>
      </c>
      <c r="E63" s="75"/>
      <c r="F63" s="79">
        <f>+E64</f>
        <v>0</v>
      </c>
    </row>
    <row r="64" spans="1:7" ht="15" customHeight="1">
      <c r="A64" s="78"/>
      <c r="B64" s="73"/>
      <c r="C64" s="125" t="s">
        <v>258</v>
      </c>
      <c r="D64" s="126" t="s">
        <v>259</v>
      </c>
      <c r="E64" s="139">
        <f>+(E14+E15+E26+E27+E16+E19+E24)*6.5%</f>
        <v>0</v>
      </c>
      <c r="F64" s="82"/>
      <c r="G64" s="61"/>
    </row>
    <row r="65" spans="1:6" ht="15" customHeight="1">
      <c r="A65" s="78"/>
      <c r="B65" s="73"/>
      <c r="C65" s="73"/>
      <c r="D65" s="85"/>
      <c r="E65" s="75"/>
      <c r="F65" s="82"/>
    </row>
    <row r="66" spans="1:7" ht="15" customHeight="1" hidden="1">
      <c r="A66" s="78"/>
      <c r="B66" s="72" t="s">
        <v>292</v>
      </c>
      <c r="C66" s="73"/>
      <c r="D66" s="74" t="s">
        <v>105</v>
      </c>
      <c r="E66" s="75"/>
      <c r="F66" s="76">
        <f>+F68+F73+F92</f>
        <v>0</v>
      </c>
      <c r="G66" s="61"/>
    </row>
    <row r="67" spans="1:6" ht="15" customHeight="1" hidden="1">
      <c r="A67" s="78"/>
      <c r="B67" s="72"/>
      <c r="C67" s="73"/>
      <c r="D67" s="74"/>
      <c r="E67" s="75"/>
      <c r="F67" s="76"/>
    </row>
    <row r="68" spans="1:6" ht="15" customHeight="1" hidden="1">
      <c r="A68" s="78"/>
      <c r="B68" s="72"/>
      <c r="C68" s="72" t="s">
        <v>293</v>
      </c>
      <c r="D68" s="74" t="s">
        <v>294</v>
      </c>
      <c r="E68" s="75"/>
      <c r="F68" s="79">
        <f>SUM(E69:E71)</f>
        <v>0</v>
      </c>
    </row>
    <row r="69" spans="1:6" ht="15" customHeight="1" hidden="1">
      <c r="A69" s="78"/>
      <c r="B69" s="72"/>
      <c r="C69" s="125" t="s">
        <v>295</v>
      </c>
      <c r="D69" s="126" t="s">
        <v>297</v>
      </c>
      <c r="E69" s="139"/>
      <c r="F69" s="76"/>
    </row>
    <row r="70" spans="1:6" ht="15" customHeight="1" hidden="1">
      <c r="A70" s="78"/>
      <c r="B70" s="72"/>
      <c r="C70" s="73" t="s">
        <v>299</v>
      </c>
      <c r="D70" s="80" t="s">
        <v>298</v>
      </c>
      <c r="E70" s="75">
        <v>0</v>
      </c>
      <c r="F70" s="76"/>
    </row>
    <row r="71" spans="1:6" ht="15" customHeight="1" hidden="1">
      <c r="A71" s="78"/>
      <c r="B71" s="72"/>
      <c r="C71" s="73" t="s">
        <v>300</v>
      </c>
      <c r="D71" s="80" t="s">
        <v>301</v>
      </c>
      <c r="E71" s="75">
        <v>0</v>
      </c>
      <c r="F71" s="76"/>
    </row>
    <row r="72" spans="1:6" ht="15" customHeight="1" hidden="1">
      <c r="A72" s="78"/>
      <c r="B72" s="72"/>
      <c r="C72" s="73"/>
      <c r="D72" s="80"/>
      <c r="E72" s="75"/>
      <c r="F72" s="76"/>
    </row>
    <row r="73" spans="1:6" ht="15" customHeight="1" hidden="1">
      <c r="A73" s="78"/>
      <c r="B73" s="72"/>
      <c r="C73" s="72" t="s">
        <v>330</v>
      </c>
      <c r="D73" s="74" t="s">
        <v>331</v>
      </c>
      <c r="E73" s="75"/>
      <c r="F73" s="76">
        <f>SUM(E76:E78)</f>
        <v>0</v>
      </c>
    </row>
    <row r="74" spans="1:6" ht="15" customHeight="1" hidden="1">
      <c r="A74" s="78"/>
      <c r="B74" s="72"/>
      <c r="C74" s="73" t="s">
        <v>332</v>
      </c>
      <c r="D74" s="80" t="s">
        <v>337</v>
      </c>
      <c r="E74" s="75"/>
      <c r="F74" s="76"/>
    </row>
    <row r="75" spans="1:6" ht="15" customHeight="1" hidden="1">
      <c r="A75" s="78"/>
      <c r="B75" s="72"/>
      <c r="C75" s="73" t="s">
        <v>333</v>
      </c>
      <c r="D75" s="80" t="s">
        <v>338</v>
      </c>
      <c r="E75" s="75"/>
      <c r="F75" s="76"/>
    </row>
    <row r="76" spans="1:6" ht="15" customHeight="1" hidden="1">
      <c r="A76" s="78"/>
      <c r="B76" s="72"/>
      <c r="C76" s="125" t="s">
        <v>334</v>
      </c>
      <c r="D76" s="126" t="s">
        <v>339</v>
      </c>
      <c r="E76" s="139"/>
      <c r="F76" s="76"/>
    </row>
    <row r="77" spans="1:6" ht="15" customHeight="1" hidden="1">
      <c r="A77" s="78"/>
      <c r="B77" s="72"/>
      <c r="C77" s="125" t="s">
        <v>336</v>
      </c>
      <c r="D77" s="126" t="s">
        <v>341</v>
      </c>
      <c r="E77" s="139"/>
      <c r="F77" s="76"/>
    </row>
    <row r="78" spans="1:6" ht="15" customHeight="1" hidden="1">
      <c r="A78" s="78"/>
      <c r="B78" s="72"/>
      <c r="C78" s="73" t="s">
        <v>343</v>
      </c>
      <c r="D78" s="80" t="s">
        <v>546</v>
      </c>
      <c r="E78" s="75">
        <v>0</v>
      </c>
      <c r="F78" s="76"/>
    </row>
    <row r="79" spans="1:6" ht="12.75" hidden="1">
      <c r="A79" s="78"/>
      <c r="B79" s="72"/>
      <c r="C79" s="72" t="s">
        <v>302</v>
      </c>
      <c r="D79" s="74" t="s">
        <v>304</v>
      </c>
      <c r="E79" s="75"/>
      <c r="F79" s="79">
        <f>+E80+E81</f>
        <v>0</v>
      </c>
    </row>
    <row r="80" spans="1:6" ht="12.75" hidden="1">
      <c r="A80" s="78"/>
      <c r="B80" s="72"/>
      <c r="C80" s="73" t="s">
        <v>305</v>
      </c>
      <c r="D80" s="80" t="s">
        <v>306</v>
      </c>
      <c r="E80" s="75">
        <v>0</v>
      </c>
      <c r="F80" s="76"/>
    </row>
    <row r="81" spans="1:6" ht="15" customHeight="1" hidden="1">
      <c r="A81" s="78"/>
      <c r="B81" s="72"/>
      <c r="C81" s="73" t="s">
        <v>307</v>
      </c>
      <c r="D81" s="80" t="s">
        <v>308</v>
      </c>
      <c r="E81" s="75">
        <v>0</v>
      </c>
      <c r="F81" s="76"/>
    </row>
    <row r="82" spans="1:6" ht="15" customHeight="1" hidden="1">
      <c r="A82" s="78"/>
      <c r="B82" s="72"/>
      <c r="C82" s="73"/>
      <c r="D82" s="80"/>
      <c r="E82" s="75"/>
      <c r="F82" s="76"/>
    </row>
    <row r="83" spans="1:6" ht="15" customHeight="1" hidden="1">
      <c r="A83" s="78"/>
      <c r="B83" s="72"/>
      <c r="C83" s="72" t="s">
        <v>309</v>
      </c>
      <c r="D83" s="645" t="s">
        <v>310</v>
      </c>
      <c r="E83" s="75"/>
      <c r="F83" s="79">
        <f>SUM(E85:E90)</f>
        <v>0</v>
      </c>
    </row>
    <row r="84" spans="1:6" ht="15" customHeight="1" hidden="1">
      <c r="A84" s="78"/>
      <c r="B84" s="72"/>
      <c r="C84" s="72"/>
      <c r="D84" s="646"/>
      <c r="E84" s="75"/>
      <c r="F84" s="76"/>
    </row>
    <row r="85" spans="1:6" ht="15" customHeight="1" hidden="1">
      <c r="A85" s="78"/>
      <c r="B85" s="72"/>
      <c r="C85" s="73" t="s">
        <v>311</v>
      </c>
      <c r="D85" s="80" t="s">
        <v>312</v>
      </c>
      <c r="E85" s="75">
        <v>0</v>
      </c>
      <c r="F85" s="76"/>
    </row>
    <row r="86" spans="1:6" ht="15" customHeight="1" hidden="1">
      <c r="A86" s="78"/>
      <c r="B86" s="72"/>
      <c r="C86" s="73" t="s">
        <v>313</v>
      </c>
      <c r="D86" s="80" t="s">
        <v>314</v>
      </c>
      <c r="E86" s="75">
        <v>0</v>
      </c>
      <c r="F86" s="76"/>
    </row>
    <row r="87" spans="1:6" ht="15" customHeight="1" hidden="1">
      <c r="A87" s="78"/>
      <c r="B87" s="72"/>
      <c r="C87" s="73" t="s">
        <v>315</v>
      </c>
      <c r="D87" s="80" t="s">
        <v>316</v>
      </c>
      <c r="E87" s="75">
        <v>0</v>
      </c>
      <c r="F87" s="76"/>
    </row>
    <row r="88" spans="1:6" ht="15" customHeight="1" hidden="1">
      <c r="A88" s="78"/>
      <c r="B88" s="72"/>
      <c r="C88" s="73" t="s">
        <v>317</v>
      </c>
      <c r="D88" s="80" t="s">
        <v>318</v>
      </c>
      <c r="E88" s="75">
        <v>0</v>
      </c>
      <c r="F88" s="76"/>
    </row>
    <row r="89" spans="1:6" ht="15" customHeight="1" hidden="1">
      <c r="A89" s="78"/>
      <c r="B89" s="72"/>
      <c r="C89" s="73" t="s">
        <v>319</v>
      </c>
      <c r="D89" s="80" t="s">
        <v>321</v>
      </c>
      <c r="E89" s="75">
        <v>0</v>
      </c>
      <c r="F89" s="76"/>
    </row>
    <row r="90" spans="1:6" ht="15" customHeight="1" hidden="1">
      <c r="A90" s="78"/>
      <c r="B90" s="72"/>
      <c r="C90" s="73" t="s">
        <v>322</v>
      </c>
      <c r="D90" s="80" t="s">
        <v>323</v>
      </c>
      <c r="E90" s="75">
        <v>0</v>
      </c>
      <c r="F90" s="76"/>
    </row>
    <row r="91" spans="1:6" ht="15" customHeight="1" hidden="1">
      <c r="A91" s="78"/>
      <c r="B91" s="72"/>
      <c r="C91" s="73"/>
      <c r="D91" s="80"/>
      <c r="E91" s="75"/>
      <c r="F91" s="76"/>
    </row>
    <row r="92" spans="1:6" ht="15" customHeight="1" hidden="1">
      <c r="A92" s="78"/>
      <c r="B92" s="72"/>
      <c r="C92" s="72" t="s">
        <v>324</v>
      </c>
      <c r="D92" s="74" t="s">
        <v>325</v>
      </c>
      <c r="E92" s="75"/>
      <c r="F92" s="79">
        <f>SUM(E93:E94)</f>
        <v>0</v>
      </c>
    </row>
    <row r="93" spans="1:6" ht="15" customHeight="1" hidden="1">
      <c r="A93" s="78"/>
      <c r="B93" s="72"/>
      <c r="C93" s="125" t="s">
        <v>326</v>
      </c>
      <c r="D93" s="126" t="s">
        <v>327</v>
      </c>
      <c r="E93" s="139"/>
      <c r="F93" s="76"/>
    </row>
    <row r="94" spans="1:6" ht="15" customHeight="1" hidden="1">
      <c r="A94" s="78"/>
      <c r="B94" s="72"/>
      <c r="C94" s="125" t="s">
        <v>328</v>
      </c>
      <c r="D94" s="126" t="s">
        <v>329</v>
      </c>
      <c r="E94" s="139"/>
      <c r="F94" s="76"/>
    </row>
    <row r="95" spans="1:6" ht="15" customHeight="1" hidden="1">
      <c r="A95" s="78"/>
      <c r="B95" s="72"/>
      <c r="C95" s="73"/>
      <c r="D95" s="80"/>
      <c r="E95" s="75"/>
      <c r="F95" s="76"/>
    </row>
    <row r="96" spans="1:6" ht="15" customHeight="1" hidden="1">
      <c r="A96" s="78"/>
      <c r="B96" s="72"/>
      <c r="C96" s="72" t="s">
        <v>330</v>
      </c>
      <c r="D96" s="74" t="s">
        <v>331</v>
      </c>
      <c r="E96" s="75"/>
      <c r="F96" s="79">
        <f>SUM(E97:E102)</f>
        <v>0</v>
      </c>
    </row>
    <row r="97" spans="1:6" ht="15" customHeight="1" hidden="1">
      <c r="A97" s="78"/>
      <c r="B97" s="72"/>
      <c r="C97" s="73" t="s">
        <v>332</v>
      </c>
      <c r="D97" s="80" t="s">
        <v>337</v>
      </c>
      <c r="E97" s="75">
        <v>0</v>
      </c>
      <c r="F97" s="76"/>
    </row>
    <row r="98" spans="1:6" ht="15" customHeight="1" hidden="1">
      <c r="A98" s="78"/>
      <c r="B98" s="72"/>
      <c r="C98" s="73" t="s">
        <v>333</v>
      </c>
      <c r="D98" s="80" t="s">
        <v>338</v>
      </c>
      <c r="E98" s="75">
        <v>0</v>
      </c>
      <c r="F98" s="76"/>
    </row>
    <row r="99" spans="1:6" ht="15" customHeight="1" hidden="1">
      <c r="A99" s="78"/>
      <c r="B99" s="72"/>
      <c r="C99" s="73" t="s">
        <v>334</v>
      </c>
      <c r="D99" s="80" t="s">
        <v>339</v>
      </c>
      <c r="E99" s="75">
        <v>0</v>
      </c>
      <c r="F99" s="76"/>
    </row>
    <row r="100" spans="1:6" ht="15" customHeight="1" hidden="1">
      <c r="A100" s="78"/>
      <c r="B100" s="72"/>
      <c r="C100" s="73" t="s">
        <v>335</v>
      </c>
      <c r="D100" s="80" t="s">
        <v>340</v>
      </c>
      <c r="E100" s="75">
        <v>0</v>
      </c>
      <c r="F100" s="76"/>
    </row>
    <row r="101" spans="1:6" ht="15" customHeight="1" hidden="1">
      <c r="A101" s="78"/>
      <c r="B101" s="72"/>
      <c r="C101" s="73" t="s">
        <v>336</v>
      </c>
      <c r="D101" s="80" t="s">
        <v>341</v>
      </c>
      <c r="E101" s="75">
        <v>0</v>
      </c>
      <c r="F101" s="76"/>
    </row>
    <row r="102" spans="1:6" ht="15" customHeight="1" hidden="1">
      <c r="A102" s="78"/>
      <c r="B102" s="72"/>
      <c r="C102" s="73" t="s">
        <v>343</v>
      </c>
      <c r="D102" s="80" t="s">
        <v>342</v>
      </c>
      <c r="E102" s="75">
        <v>0</v>
      </c>
      <c r="F102" s="76"/>
    </row>
    <row r="103" spans="1:6" ht="15" customHeight="1" hidden="1">
      <c r="A103" s="78"/>
      <c r="B103" s="72"/>
      <c r="C103" s="73"/>
      <c r="D103" s="80"/>
      <c r="E103" s="75"/>
      <c r="F103" s="76"/>
    </row>
    <row r="104" spans="1:6" ht="15" customHeight="1" hidden="1">
      <c r="A104" s="78"/>
      <c r="B104" s="72" t="s">
        <v>348</v>
      </c>
      <c r="C104" s="73"/>
      <c r="D104" s="74" t="s">
        <v>107</v>
      </c>
      <c r="E104" s="75"/>
      <c r="F104" s="76">
        <f>+F106+F119</f>
        <v>0</v>
      </c>
    </row>
    <row r="105" spans="1:6" ht="15" customHeight="1" hidden="1">
      <c r="A105" s="78"/>
      <c r="B105" s="72"/>
      <c r="C105" s="73"/>
      <c r="D105" s="74"/>
      <c r="E105" s="75"/>
      <c r="F105" s="79"/>
    </row>
    <row r="106" spans="1:6" ht="15" customHeight="1" hidden="1">
      <c r="A106" s="78"/>
      <c r="B106" s="72"/>
      <c r="C106" s="72" t="s">
        <v>440</v>
      </c>
      <c r="D106" s="74" t="s">
        <v>441</v>
      </c>
      <c r="E106" s="75"/>
      <c r="F106" s="79">
        <f>SUM(E107:E111)</f>
        <v>0</v>
      </c>
    </row>
    <row r="107" spans="1:6" ht="15" customHeight="1" hidden="1">
      <c r="A107" s="78"/>
      <c r="B107" s="72"/>
      <c r="C107" s="73" t="s">
        <v>349</v>
      </c>
      <c r="D107" s="80" t="s">
        <v>350</v>
      </c>
      <c r="E107" s="75">
        <v>0</v>
      </c>
      <c r="F107" s="76"/>
    </row>
    <row r="108" spans="1:6" ht="15" customHeight="1" hidden="1">
      <c r="A108" s="78"/>
      <c r="B108" s="72"/>
      <c r="C108" s="73" t="s">
        <v>351</v>
      </c>
      <c r="D108" s="80" t="s">
        <v>352</v>
      </c>
      <c r="E108" s="75">
        <v>0</v>
      </c>
      <c r="F108" s="76"/>
    </row>
    <row r="109" spans="1:6" ht="15" customHeight="1" hidden="1">
      <c r="A109" s="78"/>
      <c r="B109" s="72"/>
      <c r="C109" s="73" t="s">
        <v>353</v>
      </c>
      <c r="D109" s="80" t="s">
        <v>354</v>
      </c>
      <c r="E109" s="75">
        <v>0</v>
      </c>
      <c r="F109" s="76"/>
    </row>
    <row r="110" spans="1:6" ht="15" customHeight="1" hidden="1">
      <c r="A110" s="78"/>
      <c r="B110" s="72"/>
      <c r="C110" s="73" t="s">
        <v>355</v>
      </c>
      <c r="D110" s="80" t="s">
        <v>356</v>
      </c>
      <c r="E110" s="75">
        <v>0</v>
      </c>
      <c r="F110" s="76"/>
    </row>
    <row r="111" spans="1:6" ht="15" customHeight="1" hidden="1">
      <c r="A111" s="78"/>
      <c r="B111" s="72"/>
      <c r="C111" s="73" t="s">
        <v>368</v>
      </c>
      <c r="D111" s="80" t="s">
        <v>369</v>
      </c>
      <c r="E111" s="75">
        <f>300000-300000</f>
        <v>0</v>
      </c>
      <c r="F111" s="76"/>
    </row>
    <row r="112" spans="1:6" ht="15" customHeight="1" hidden="1">
      <c r="A112" s="78"/>
      <c r="B112" s="72"/>
      <c r="C112" s="73"/>
      <c r="D112" s="80"/>
      <c r="E112" s="75"/>
      <c r="F112" s="76"/>
    </row>
    <row r="113" spans="1:6" ht="15" customHeight="1" hidden="1">
      <c r="A113" s="78"/>
      <c r="B113" s="72" t="s">
        <v>374</v>
      </c>
      <c r="C113" s="73"/>
      <c r="D113" s="74" t="s">
        <v>98</v>
      </c>
      <c r="E113" s="75"/>
      <c r="F113" s="76">
        <f>+F115</f>
        <v>0</v>
      </c>
    </row>
    <row r="114" spans="1:6" ht="15" customHeight="1">
      <c r="A114" s="78"/>
      <c r="B114" s="73"/>
      <c r="C114" s="73"/>
      <c r="D114" s="80"/>
      <c r="E114" s="75"/>
      <c r="F114" s="76"/>
    </row>
    <row r="115" spans="1:6" ht="15" customHeight="1">
      <c r="A115" s="78"/>
      <c r="B115" s="73"/>
      <c r="C115" s="72" t="s">
        <v>384</v>
      </c>
      <c r="D115" s="74" t="s">
        <v>385</v>
      </c>
      <c r="E115" s="75"/>
      <c r="F115" s="76">
        <f>+E116+E117</f>
        <v>0</v>
      </c>
    </row>
    <row r="116" spans="1:6" ht="15" customHeight="1">
      <c r="A116" s="78"/>
      <c r="B116" s="73"/>
      <c r="C116" s="125" t="s">
        <v>386</v>
      </c>
      <c r="D116" s="126" t="s">
        <v>387</v>
      </c>
      <c r="E116" s="139"/>
      <c r="F116" s="76"/>
    </row>
    <row r="117" spans="1:6" ht="15" customHeight="1">
      <c r="A117" s="78"/>
      <c r="B117" s="73"/>
      <c r="C117" s="125" t="s">
        <v>498</v>
      </c>
      <c r="D117" s="126" t="s">
        <v>499</v>
      </c>
      <c r="E117" s="139"/>
      <c r="F117" s="76"/>
    </row>
    <row r="118" spans="1:6" ht="15" customHeight="1">
      <c r="A118" s="78"/>
      <c r="B118" s="72"/>
      <c r="C118" s="73"/>
      <c r="D118" s="80"/>
      <c r="E118" s="75"/>
      <c r="F118" s="76"/>
    </row>
    <row r="119" spans="1:6" ht="15" customHeight="1" hidden="1">
      <c r="A119" s="78"/>
      <c r="B119" s="72"/>
      <c r="C119" s="72" t="s">
        <v>370</v>
      </c>
      <c r="D119" s="74" t="s">
        <v>372</v>
      </c>
      <c r="E119" s="75"/>
      <c r="F119" s="79">
        <f>+E120</f>
        <v>0</v>
      </c>
    </row>
    <row r="120" spans="1:6" ht="15" customHeight="1" hidden="1">
      <c r="A120" s="78"/>
      <c r="B120" s="72"/>
      <c r="C120" s="73" t="s">
        <v>373</v>
      </c>
      <c r="D120" s="80" t="s">
        <v>371</v>
      </c>
      <c r="E120" s="75">
        <v>0</v>
      </c>
      <c r="F120" s="76"/>
    </row>
    <row r="121" spans="1:6" ht="15" customHeight="1" hidden="1">
      <c r="A121" s="78"/>
      <c r="B121" s="73"/>
      <c r="C121" s="73"/>
      <c r="D121" s="80"/>
      <c r="E121" s="75"/>
      <c r="F121" s="82"/>
    </row>
    <row r="122" spans="1:6" ht="15" customHeight="1" hidden="1">
      <c r="A122" s="78"/>
      <c r="B122" s="73"/>
      <c r="C122" s="73">
        <v>37</v>
      </c>
      <c r="D122" s="80" t="s">
        <v>128</v>
      </c>
      <c r="E122" s="75"/>
      <c r="F122" s="82"/>
    </row>
    <row r="123" spans="1:6" ht="15" customHeight="1" hidden="1">
      <c r="A123" s="78"/>
      <c r="B123" s="73"/>
      <c r="C123" s="73">
        <v>40</v>
      </c>
      <c r="D123" s="80" t="s">
        <v>129</v>
      </c>
      <c r="E123" s="75"/>
      <c r="F123" s="82"/>
    </row>
    <row r="124" spans="1:6" ht="15" customHeight="1" hidden="1">
      <c r="A124" s="78"/>
      <c r="B124" s="73"/>
      <c r="C124" s="73">
        <v>41</v>
      </c>
      <c r="D124" s="80" t="s">
        <v>130</v>
      </c>
      <c r="E124" s="75"/>
      <c r="F124" s="82"/>
    </row>
    <row r="125" spans="1:6" ht="15" customHeight="1" hidden="1">
      <c r="A125" s="78"/>
      <c r="B125" s="73"/>
      <c r="C125" s="73">
        <v>43</v>
      </c>
      <c r="D125" s="80" t="s">
        <v>131</v>
      </c>
      <c r="E125" s="75"/>
      <c r="F125" s="82"/>
    </row>
    <row r="126" spans="1:6" ht="15" customHeight="1" hidden="1">
      <c r="A126" s="78"/>
      <c r="B126" s="73"/>
      <c r="C126" s="73">
        <v>44</v>
      </c>
      <c r="D126" s="80" t="s">
        <v>132</v>
      </c>
      <c r="E126" s="75"/>
      <c r="F126" s="82"/>
    </row>
    <row r="127" spans="1:6" ht="15" customHeight="1" hidden="1">
      <c r="A127" s="78"/>
      <c r="B127" s="73"/>
      <c r="C127" s="73">
        <v>45</v>
      </c>
      <c r="D127" s="80" t="s">
        <v>133</v>
      </c>
      <c r="E127" s="75"/>
      <c r="F127" s="82"/>
    </row>
    <row r="128" spans="1:6" ht="15" customHeight="1" hidden="1">
      <c r="A128" s="78"/>
      <c r="B128" s="73"/>
      <c r="C128" s="73">
        <v>47</v>
      </c>
      <c r="D128" s="80" t="s">
        <v>136</v>
      </c>
      <c r="E128" s="75"/>
      <c r="F128" s="82"/>
    </row>
    <row r="129" spans="1:6" ht="15" customHeight="1" hidden="1">
      <c r="A129" s="78"/>
      <c r="B129" s="73"/>
      <c r="C129" s="73">
        <v>64</v>
      </c>
      <c r="D129" s="80" t="s">
        <v>138</v>
      </c>
      <c r="E129" s="81"/>
      <c r="F129" s="82"/>
    </row>
    <row r="130" spans="1:6" ht="15" customHeight="1" hidden="1">
      <c r="A130" s="78"/>
      <c r="B130" s="73"/>
      <c r="C130" s="73">
        <v>66</v>
      </c>
      <c r="D130" s="80" t="s">
        <v>139</v>
      </c>
      <c r="E130" s="75"/>
      <c r="F130" s="82"/>
    </row>
    <row r="131" spans="1:6" ht="15" customHeight="1" hidden="1">
      <c r="A131" s="78"/>
      <c r="B131" s="73"/>
      <c r="C131" s="73">
        <v>75</v>
      </c>
      <c r="D131" s="80" t="s">
        <v>140</v>
      </c>
      <c r="E131" s="75"/>
      <c r="F131" s="82"/>
    </row>
    <row r="132" spans="1:6" ht="15" customHeight="1" hidden="1">
      <c r="A132" s="78"/>
      <c r="B132" s="73"/>
      <c r="C132" s="73">
        <v>76</v>
      </c>
      <c r="D132" s="80" t="s">
        <v>141</v>
      </c>
      <c r="E132" s="75"/>
      <c r="F132" s="82"/>
    </row>
    <row r="133" spans="1:6" ht="15" customHeight="1" hidden="1">
      <c r="A133" s="668"/>
      <c r="B133" s="670"/>
      <c r="C133" s="670">
        <v>77</v>
      </c>
      <c r="D133" s="80" t="s">
        <v>142</v>
      </c>
      <c r="E133" s="98"/>
      <c r="F133" s="665"/>
    </row>
    <row r="134" spans="1:6" ht="15" customHeight="1" hidden="1">
      <c r="A134" s="669"/>
      <c r="B134" s="671"/>
      <c r="C134" s="671"/>
      <c r="D134" s="80" t="s">
        <v>143</v>
      </c>
      <c r="E134" s="101"/>
      <c r="F134" s="666"/>
    </row>
    <row r="135" spans="1:6" ht="15" customHeight="1" hidden="1">
      <c r="A135" s="103"/>
      <c r="B135" s="104"/>
      <c r="C135" s="104">
        <v>78</v>
      </c>
      <c r="D135" s="90" t="s">
        <v>144</v>
      </c>
      <c r="E135" s="81"/>
      <c r="F135" s="105"/>
    </row>
    <row r="136" spans="1:6" ht="15" customHeight="1" hidden="1">
      <c r="A136" s="103"/>
      <c r="B136" s="104"/>
      <c r="C136" s="91" t="s">
        <v>145</v>
      </c>
      <c r="D136" s="90" t="s">
        <v>146</v>
      </c>
      <c r="E136" s="75"/>
      <c r="F136" s="105"/>
    </row>
    <row r="137" spans="1:6" ht="15" customHeight="1" hidden="1">
      <c r="A137" s="103"/>
      <c r="B137" s="104"/>
      <c r="C137" s="104">
        <v>80</v>
      </c>
      <c r="D137" s="90" t="s">
        <v>147</v>
      </c>
      <c r="E137" s="81"/>
      <c r="F137" s="105"/>
    </row>
    <row r="138" spans="1:6" ht="15" customHeight="1" hidden="1">
      <c r="A138" s="103"/>
      <c r="B138" s="104"/>
      <c r="C138" s="106"/>
      <c r="D138" s="107"/>
      <c r="E138" s="81"/>
      <c r="F138" s="105"/>
    </row>
    <row r="139" spans="1:6" ht="15" customHeight="1" hidden="1">
      <c r="A139" s="78"/>
      <c r="B139" s="72">
        <v>10</v>
      </c>
      <c r="C139" s="73"/>
      <c r="D139" s="108" t="s">
        <v>148</v>
      </c>
      <c r="E139" s="75"/>
      <c r="F139" s="79">
        <f>SUM(E141:E142)</f>
        <v>0</v>
      </c>
    </row>
    <row r="140" spans="1:6" ht="15" customHeight="1" hidden="1">
      <c r="A140" s="78"/>
      <c r="B140" s="73"/>
      <c r="C140" s="73"/>
      <c r="D140" s="80"/>
      <c r="E140" s="75"/>
      <c r="F140" s="82"/>
    </row>
    <row r="141" spans="1:6" ht="15" customHeight="1" hidden="1">
      <c r="A141" s="78"/>
      <c r="B141" s="73"/>
      <c r="C141" s="73">
        <v>1</v>
      </c>
      <c r="D141" s="80" t="s">
        <v>149</v>
      </c>
      <c r="E141" s="75"/>
      <c r="F141" s="82"/>
    </row>
    <row r="142" spans="1:6" ht="15" customHeight="1" hidden="1">
      <c r="A142" s="78"/>
      <c r="B142" s="73"/>
      <c r="C142" s="73">
        <v>2</v>
      </c>
      <c r="D142" s="80" t="s">
        <v>150</v>
      </c>
      <c r="E142" s="75"/>
      <c r="F142" s="82"/>
    </row>
    <row r="143" spans="1:6" ht="15" customHeight="1" hidden="1">
      <c r="A143" s="78"/>
      <c r="B143" s="73"/>
      <c r="C143" s="73"/>
      <c r="D143" s="80"/>
      <c r="E143" s="75"/>
      <c r="F143" s="82"/>
    </row>
    <row r="144" spans="1:6" ht="15" customHeight="1" hidden="1">
      <c r="A144" s="78"/>
      <c r="B144" s="72">
        <v>12</v>
      </c>
      <c r="C144" s="73"/>
      <c r="D144" s="108" t="s">
        <v>151</v>
      </c>
      <c r="E144" s="75"/>
      <c r="F144" s="79">
        <f>SUM(E145:E146)</f>
        <v>0</v>
      </c>
    </row>
    <row r="145" spans="1:6" ht="15" customHeight="1" hidden="1">
      <c r="A145" s="78"/>
      <c r="B145" s="72"/>
      <c r="C145" s="73">
        <v>12</v>
      </c>
      <c r="D145" s="80" t="s">
        <v>152</v>
      </c>
      <c r="E145" s="75"/>
      <c r="F145" s="79"/>
    </row>
    <row r="146" spans="1:6" ht="15" customHeight="1" hidden="1">
      <c r="A146" s="78"/>
      <c r="B146" s="73"/>
      <c r="C146" s="73">
        <v>14</v>
      </c>
      <c r="D146" s="80" t="s">
        <v>153</v>
      </c>
      <c r="E146" s="75"/>
      <c r="F146" s="79"/>
    </row>
    <row r="147" spans="1:6" ht="15" customHeight="1" thickBot="1">
      <c r="A147" s="92"/>
      <c r="B147" s="93"/>
      <c r="C147" s="93"/>
      <c r="D147" s="84"/>
      <c r="E147" s="94"/>
      <c r="F147" s="95"/>
    </row>
    <row r="148" spans="1:6" ht="15" customHeight="1" thickBot="1">
      <c r="A148" s="647" t="s">
        <v>122</v>
      </c>
      <c r="B148" s="648"/>
      <c r="C148" s="648"/>
      <c r="D148" s="648"/>
      <c r="E148" s="96">
        <f>SUM(E12:E147)</f>
        <v>0</v>
      </c>
      <c r="F148" s="114">
        <f>+F113+F66+F46+F11</f>
        <v>0</v>
      </c>
    </row>
    <row r="149" ht="12.75">
      <c r="F149" s="61"/>
    </row>
    <row r="150" ht="12.75" hidden="1">
      <c r="F150" s="61" t="e">
        <f>+F148-#REF!</f>
        <v>#REF!</v>
      </c>
    </row>
    <row r="151" ht="12.75" hidden="1"/>
    <row r="152" ht="12.75" hidden="1">
      <c r="F152" s="61">
        <v>19805053.93</v>
      </c>
    </row>
    <row r="153" ht="12.75" hidden="1">
      <c r="F153" s="61">
        <f>+F152-F148</f>
        <v>19805053.93</v>
      </c>
    </row>
    <row r="154" ht="12.75" hidden="1">
      <c r="F154" s="61" t="e">
        <f>+F148-'ORIGEN Y APLIC RECURSOS ESP.'!#REF!</f>
        <v>#REF!</v>
      </c>
    </row>
    <row r="155" ht="12.75" hidden="1">
      <c r="F155" s="115">
        <v>25717007.869883336</v>
      </c>
    </row>
    <row r="156" ht="12.75" hidden="1">
      <c r="F156" s="61">
        <f>+F148-F155</f>
        <v>-25717007.869883336</v>
      </c>
    </row>
  </sheetData>
  <sheetProtection/>
  <mergeCells count="16">
    <mergeCell ref="A148:D148"/>
    <mergeCell ref="D29:D30"/>
    <mergeCell ref="D31:D32"/>
    <mergeCell ref="D33:D34"/>
    <mergeCell ref="D36:D37"/>
    <mergeCell ref="D39:D40"/>
    <mergeCell ref="D83:D84"/>
    <mergeCell ref="A133:A134"/>
    <mergeCell ref="B133:B134"/>
    <mergeCell ref="C133:C134"/>
    <mergeCell ref="F133:F134"/>
    <mergeCell ref="A1:F1"/>
    <mergeCell ref="A2:F2"/>
    <mergeCell ref="A4:F4"/>
    <mergeCell ref="A8:F8"/>
    <mergeCell ref="A6:F6"/>
  </mergeCells>
  <printOptions/>
  <pageMargins left="0.7480314960629921" right="0.7480314960629921" top="0.984251968503937" bottom="0.984251968503937" header="0" footer="0"/>
  <pageSetup horizontalDpi="300" verticalDpi="3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G57"/>
  <sheetViews>
    <sheetView zoomScale="125" zoomScaleNormal="125" zoomScalePageLayoutView="0" workbookViewId="0" topLeftCell="A1">
      <selection activeCell="J24" sqref="J24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4.57421875" style="56" customWidth="1"/>
    <col min="5" max="5" width="13.8515625" style="56" customWidth="1"/>
    <col min="6" max="6" width="15.00390625" style="56" customWidth="1"/>
    <col min="7" max="7" width="12.8515625" style="56" bestFit="1" customWidth="1"/>
    <col min="8" max="8" width="12.7109375" style="56" bestFit="1" customWidth="1"/>
    <col min="9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">
        <v>554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40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s="215" customFormat="1" ht="15" customHeight="1">
      <c r="A10" s="265"/>
      <c r="B10" s="221"/>
      <c r="C10" s="221"/>
      <c r="D10" s="251"/>
      <c r="E10" s="223"/>
      <c r="F10" s="284"/>
    </row>
    <row r="11" spans="1:7" s="215" customFormat="1" ht="15" customHeight="1">
      <c r="A11" s="265"/>
      <c r="B11" s="217" t="s">
        <v>292</v>
      </c>
      <c r="C11" s="221"/>
      <c r="D11" s="252" t="s">
        <v>105</v>
      </c>
      <c r="E11" s="223"/>
      <c r="F11" s="220">
        <f>+F13+F19+F31+F35+F22</f>
        <v>0</v>
      </c>
      <c r="G11" s="249"/>
    </row>
    <row r="12" spans="1:6" s="215" customFormat="1" ht="15" customHeight="1">
      <c r="A12" s="265"/>
      <c r="B12" s="217"/>
      <c r="C12" s="221"/>
      <c r="D12" s="252"/>
      <c r="E12" s="223"/>
      <c r="F12" s="283"/>
    </row>
    <row r="13" spans="1:6" s="215" customFormat="1" ht="15" customHeight="1">
      <c r="A13" s="265"/>
      <c r="B13" s="217"/>
      <c r="C13" s="217" t="s">
        <v>293</v>
      </c>
      <c r="D13" s="252" t="s">
        <v>294</v>
      </c>
      <c r="E13" s="223"/>
      <c r="F13" s="220">
        <f>SUM(E14:E17)</f>
        <v>0</v>
      </c>
    </row>
    <row r="14" spans="1:6" s="215" customFormat="1" ht="15" customHeight="1">
      <c r="A14" s="265"/>
      <c r="B14" s="217"/>
      <c r="C14" s="221" t="s">
        <v>295</v>
      </c>
      <c r="D14" s="222" t="s">
        <v>297</v>
      </c>
      <c r="E14" s="223"/>
      <c r="F14" s="283"/>
    </row>
    <row r="15" spans="1:6" s="215" customFormat="1" ht="15" customHeight="1">
      <c r="A15" s="265"/>
      <c r="B15" s="217"/>
      <c r="C15" s="221" t="s">
        <v>72</v>
      </c>
      <c r="D15" s="222" t="s">
        <v>390</v>
      </c>
      <c r="E15" s="223"/>
      <c r="F15" s="283"/>
    </row>
    <row r="16" spans="1:6" s="215" customFormat="1" ht="15" customHeight="1">
      <c r="A16" s="265"/>
      <c r="B16" s="217"/>
      <c r="C16" s="221" t="s">
        <v>299</v>
      </c>
      <c r="D16" s="222" t="s">
        <v>298</v>
      </c>
      <c r="E16" s="223"/>
      <c r="F16" s="283"/>
    </row>
    <row r="17" spans="1:6" s="215" customFormat="1" ht="15" customHeight="1">
      <c r="A17" s="265"/>
      <c r="B17" s="217"/>
      <c r="C17" s="221" t="s">
        <v>300</v>
      </c>
      <c r="D17" s="222" t="s">
        <v>301</v>
      </c>
      <c r="E17" s="223"/>
      <c r="F17" s="283"/>
    </row>
    <row r="18" spans="1:6" s="215" customFormat="1" ht="15" customHeight="1">
      <c r="A18" s="265"/>
      <c r="B18" s="217"/>
      <c r="C18" s="221"/>
      <c r="D18" s="222"/>
      <c r="E18" s="223"/>
      <c r="F18" s="283"/>
    </row>
    <row r="19" spans="1:6" s="215" customFormat="1" ht="15" customHeight="1">
      <c r="A19" s="265"/>
      <c r="B19" s="217"/>
      <c r="C19" s="217" t="s">
        <v>302</v>
      </c>
      <c r="D19" s="252" t="s">
        <v>304</v>
      </c>
      <c r="E19" s="223"/>
      <c r="F19" s="220">
        <f>+E20</f>
        <v>0</v>
      </c>
    </row>
    <row r="20" spans="1:6" s="215" customFormat="1" ht="15" customHeight="1">
      <c r="A20" s="265"/>
      <c r="B20" s="217"/>
      <c r="C20" s="221" t="s">
        <v>305</v>
      </c>
      <c r="D20" s="222" t="s">
        <v>306</v>
      </c>
      <c r="E20" s="223"/>
      <c r="F20" s="283"/>
    </row>
    <row r="21" spans="1:6" s="215" customFormat="1" ht="15" customHeight="1">
      <c r="A21" s="265"/>
      <c r="B21" s="217"/>
      <c r="C21" s="221"/>
      <c r="D21" s="222"/>
      <c r="E21" s="223"/>
      <c r="F21" s="283"/>
    </row>
    <row r="22" spans="1:6" s="215" customFormat="1" ht="15" customHeight="1">
      <c r="A22" s="265"/>
      <c r="B22" s="217"/>
      <c r="C22" s="217" t="s">
        <v>309</v>
      </c>
      <c r="D22" s="614" t="s">
        <v>310</v>
      </c>
      <c r="E22" s="223"/>
      <c r="F22" s="220">
        <f>SUM(E24:E29)</f>
        <v>0</v>
      </c>
    </row>
    <row r="23" spans="1:6" s="215" customFormat="1" ht="15" customHeight="1">
      <c r="A23" s="265"/>
      <c r="B23" s="217"/>
      <c r="C23" s="217"/>
      <c r="D23" s="615"/>
      <c r="E23" s="223"/>
      <c r="F23" s="283"/>
    </row>
    <row r="24" spans="1:6" s="215" customFormat="1" ht="15" customHeight="1">
      <c r="A24" s="265"/>
      <c r="B24" s="217"/>
      <c r="C24" s="221" t="s">
        <v>311</v>
      </c>
      <c r="D24" s="222" t="s">
        <v>312</v>
      </c>
      <c r="E24" s="223"/>
      <c r="F24" s="283"/>
    </row>
    <row r="25" spans="1:6" s="215" customFormat="1" ht="15" customHeight="1">
      <c r="A25" s="265"/>
      <c r="B25" s="217"/>
      <c r="C25" s="221" t="s">
        <v>313</v>
      </c>
      <c r="D25" s="222" t="s">
        <v>314</v>
      </c>
      <c r="E25" s="223"/>
      <c r="F25" s="283"/>
    </row>
    <row r="26" spans="1:6" s="215" customFormat="1" ht="15" customHeight="1">
      <c r="A26" s="265"/>
      <c r="B26" s="217"/>
      <c r="C26" s="221" t="s">
        <v>315</v>
      </c>
      <c r="D26" s="222" t="s">
        <v>316</v>
      </c>
      <c r="E26" s="223"/>
      <c r="F26" s="283"/>
    </row>
    <row r="27" spans="1:6" s="215" customFormat="1" ht="15" customHeight="1">
      <c r="A27" s="265"/>
      <c r="B27" s="217"/>
      <c r="C27" s="221" t="s">
        <v>317</v>
      </c>
      <c r="D27" s="222" t="s">
        <v>318</v>
      </c>
      <c r="E27" s="223"/>
      <c r="F27" s="283"/>
    </row>
    <row r="28" spans="1:6" s="215" customFormat="1" ht="15" customHeight="1">
      <c r="A28" s="265"/>
      <c r="B28" s="217"/>
      <c r="C28" s="221" t="s">
        <v>319</v>
      </c>
      <c r="D28" s="222" t="s">
        <v>321</v>
      </c>
      <c r="E28" s="223"/>
      <c r="F28" s="283"/>
    </row>
    <row r="29" spans="1:6" s="215" customFormat="1" ht="15" customHeight="1">
      <c r="A29" s="265"/>
      <c r="B29" s="217"/>
      <c r="C29" s="221" t="s">
        <v>322</v>
      </c>
      <c r="D29" s="222" t="s">
        <v>323</v>
      </c>
      <c r="E29" s="223"/>
      <c r="F29" s="283"/>
    </row>
    <row r="30" spans="1:6" s="215" customFormat="1" ht="15" customHeight="1">
      <c r="A30" s="265"/>
      <c r="B30" s="217"/>
      <c r="C30" s="221"/>
      <c r="D30" s="222"/>
      <c r="E30" s="223"/>
      <c r="F30" s="283"/>
    </row>
    <row r="31" spans="1:6" s="215" customFormat="1" ht="15" customHeight="1">
      <c r="A31" s="265"/>
      <c r="B31" s="217"/>
      <c r="C31" s="217" t="s">
        <v>324</v>
      </c>
      <c r="D31" s="252" t="s">
        <v>325</v>
      </c>
      <c r="E31" s="223"/>
      <c r="F31" s="220">
        <f>+E32+E33</f>
        <v>0</v>
      </c>
    </row>
    <row r="32" spans="1:7" s="215" customFormat="1" ht="15" customHeight="1">
      <c r="A32" s="265"/>
      <c r="B32" s="217"/>
      <c r="C32" s="221" t="s">
        <v>326</v>
      </c>
      <c r="D32" s="222" t="s">
        <v>327</v>
      </c>
      <c r="E32" s="223"/>
      <c r="F32" s="283"/>
      <c r="G32" s="249"/>
    </row>
    <row r="33" spans="1:6" s="215" customFormat="1" ht="15" customHeight="1">
      <c r="A33" s="265"/>
      <c r="B33" s="217"/>
      <c r="C33" s="221" t="s">
        <v>328</v>
      </c>
      <c r="D33" s="222" t="s">
        <v>329</v>
      </c>
      <c r="E33" s="223"/>
      <c r="F33" s="283"/>
    </row>
    <row r="34" spans="1:6" s="215" customFormat="1" ht="15" customHeight="1">
      <c r="A34" s="265"/>
      <c r="B34" s="217"/>
      <c r="C34" s="221"/>
      <c r="D34" s="222"/>
      <c r="E34" s="223"/>
      <c r="F34" s="283"/>
    </row>
    <row r="35" spans="1:6" s="215" customFormat="1" ht="28.5" customHeight="1">
      <c r="A35" s="265"/>
      <c r="B35" s="217"/>
      <c r="C35" s="217" t="s">
        <v>330</v>
      </c>
      <c r="D35" s="252" t="s">
        <v>331</v>
      </c>
      <c r="E35" s="223"/>
      <c r="F35" s="220">
        <f>+E36+E37+E38+E39+E40+E41</f>
        <v>0</v>
      </c>
    </row>
    <row r="36" spans="1:6" s="215" customFormat="1" ht="15" customHeight="1">
      <c r="A36" s="265"/>
      <c r="B36" s="217"/>
      <c r="C36" s="221" t="s">
        <v>332</v>
      </c>
      <c r="D36" s="222" t="s">
        <v>337</v>
      </c>
      <c r="E36" s="223"/>
      <c r="F36" s="283"/>
    </row>
    <row r="37" spans="1:6" s="215" customFormat="1" ht="15" customHeight="1">
      <c r="A37" s="265"/>
      <c r="B37" s="217"/>
      <c r="C37" s="221" t="s">
        <v>333</v>
      </c>
      <c r="D37" s="222" t="s">
        <v>338</v>
      </c>
      <c r="E37" s="223"/>
      <c r="F37" s="283"/>
    </row>
    <row r="38" spans="1:6" s="215" customFormat="1" ht="15" customHeight="1">
      <c r="A38" s="265"/>
      <c r="B38" s="217"/>
      <c r="C38" s="221" t="s">
        <v>334</v>
      </c>
      <c r="D38" s="222" t="s">
        <v>339</v>
      </c>
      <c r="E38" s="223"/>
      <c r="F38" s="283"/>
    </row>
    <row r="39" spans="1:6" s="215" customFormat="1" ht="15" customHeight="1">
      <c r="A39" s="265"/>
      <c r="B39" s="217"/>
      <c r="C39" s="221" t="s">
        <v>335</v>
      </c>
      <c r="D39" s="222" t="s">
        <v>340</v>
      </c>
      <c r="E39" s="223"/>
      <c r="F39" s="283"/>
    </row>
    <row r="40" spans="1:6" s="215" customFormat="1" ht="15" customHeight="1">
      <c r="A40" s="265"/>
      <c r="B40" s="217"/>
      <c r="C40" s="221" t="s">
        <v>336</v>
      </c>
      <c r="D40" s="222" t="s">
        <v>341</v>
      </c>
      <c r="E40" s="223"/>
      <c r="F40" s="283"/>
    </row>
    <row r="41" spans="1:6" s="215" customFormat="1" ht="15" customHeight="1">
      <c r="A41" s="265"/>
      <c r="B41" s="217"/>
      <c r="C41" s="221" t="s">
        <v>343</v>
      </c>
      <c r="D41" s="222" t="s">
        <v>342</v>
      </c>
      <c r="E41" s="223"/>
      <c r="F41" s="283"/>
    </row>
    <row r="42" spans="1:6" s="215" customFormat="1" ht="15" customHeight="1" thickBot="1">
      <c r="A42" s="265"/>
      <c r="B42" s="217"/>
      <c r="C42" s="221"/>
      <c r="D42" s="222"/>
      <c r="E42" s="223"/>
      <c r="F42" s="283"/>
    </row>
    <row r="43" spans="1:6" s="215" customFormat="1" ht="15" customHeight="1" thickBot="1">
      <c r="A43" s="618" t="s">
        <v>122</v>
      </c>
      <c r="B43" s="619"/>
      <c r="C43" s="619"/>
      <c r="D43" s="619"/>
      <c r="E43" s="298">
        <f>SUM(E10:E42)</f>
        <v>0</v>
      </c>
      <c r="F43" s="318">
        <f>+F11</f>
        <v>0</v>
      </c>
    </row>
    <row r="44" spans="3:6" s="215" customFormat="1" ht="12.75">
      <c r="C44" s="319"/>
      <c r="F44" s="249"/>
    </row>
    <row r="45" ht="12.75" hidden="1">
      <c r="F45" s="115">
        <v>24104174.915583335</v>
      </c>
    </row>
    <row r="46" ht="12.75" hidden="1">
      <c r="F46" s="61">
        <f>+F43-'ORIGEN Y APLIC RECURSOS ESP.'!H120</f>
        <v>0</v>
      </c>
    </row>
    <row r="47" ht="12.75" hidden="1">
      <c r="F47" s="61">
        <v>12342421.47</v>
      </c>
    </row>
    <row r="48" ht="12.75" hidden="1"/>
    <row r="49" spans="5:6" ht="12.75" hidden="1">
      <c r="E49" s="61" t="e">
        <f>+#REF!+#REF!+#REF!+#REF!+#REF!</f>
        <v>#REF!</v>
      </c>
      <c r="F49" s="61">
        <f>+F43-F47</f>
        <v>-12342421.47</v>
      </c>
    </row>
    <row r="50" ht="12.75" hidden="1">
      <c r="E50" s="61" t="e">
        <f>+E49-2210530.96</f>
        <v>#REF!</v>
      </c>
    </row>
    <row r="51" ht="12.75" hidden="1">
      <c r="F51" s="124">
        <f>+F43-F45</f>
        <v>-24104174.915583335</v>
      </c>
    </row>
    <row r="52" ht="15.75" customHeight="1"/>
    <row r="56" ht="12.75">
      <c r="F56" s="61"/>
    </row>
    <row r="57" ht="12.75">
      <c r="F57" s="61"/>
    </row>
  </sheetData>
  <sheetProtection/>
  <mergeCells count="7">
    <mergeCell ref="A43:D43"/>
    <mergeCell ref="A1:F1"/>
    <mergeCell ref="A2:F2"/>
    <mergeCell ref="A4:F4"/>
    <mergeCell ref="A8:F8"/>
    <mergeCell ref="A6:F6"/>
    <mergeCell ref="D22:D23"/>
  </mergeCells>
  <printOptions/>
  <pageMargins left="0.75" right="0.75" top="1" bottom="1" header="0" footer="0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151"/>
  <sheetViews>
    <sheetView zoomScale="120" zoomScaleNormal="120" zoomScalePageLayoutView="0" workbookViewId="0" topLeftCell="A1">
      <selection activeCell="E139" sqref="E139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4.8515625" style="56" customWidth="1"/>
    <col min="5" max="5" width="13.8515625" style="56" customWidth="1"/>
    <col min="6" max="6" width="14.00390625" style="56" customWidth="1"/>
    <col min="7" max="8" width="12.7109375" style="56" bestFit="1" customWidth="1"/>
    <col min="9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168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41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66"/>
      <c r="B10" s="67"/>
      <c r="C10" s="68"/>
      <c r="D10" s="69"/>
      <c r="E10" s="70"/>
      <c r="F10" s="71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9">
        <f>+F13+F22+F29+F36</f>
        <v>0</v>
      </c>
      <c r="G11" s="65"/>
      <c r="H11" s="77"/>
    </row>
    <row r="12" spans="1:7" ht="15" customHeight="1">
      <c r="A12" s="55"/>
      <c r="B12" s="72"/>
      <c r="C12" s="73"/>
      <c r="D12" s="74"/>
      <c r="E12" s="75"/>
      <c r="F12" s="76"/>
      <c r="G12" s="187"/>
    </row>
    <row r="13" spans="1:7" ht="15" customHeight="1">
      <c r="A13" s="78"/>
      <c r="B13" s="73"/>
      <c r="C13" s="72" t="s">
        <v>433</v>
      </c>
      <c r="D13" s="74" t="s">
        <v>434</v>
      </c>
      <c r="E13" s="75"/>
      <c r="F13" s="79">
        <f>+E14+E15</f>
        <v>0</v>
      </c>
      <c r="G13" s="61"/>
    </row>
    <row r="14" spans="1:7" ht="15" customHeight="1">
      <c r="A14" s="78"/>
      <c r="B14" s="73"/>
      <c r="C14" s="125" t="s">
        <v>159</v>
      </c>
      <c r="D14" s="126" t="s">
        <v>160</v>
      </c>
      <c r="E14" s="140">
        <v>0</v>
      </c>
      <c r="F14" s="82"/>
      <c r="G14" s="187"/>
    </row>
    <row r="15" spans="1:6" ht="15" customHeight="1">
      <c r="A15" s="78"/>
      <c r="B15" s="73"/>
      <c r="C15" s="125" t="s">
        <v>164</v>
      </c>
      <c r="D15" s="126" t="s">
        <v>123</v>
      </c>
      <c r="E15" s="140">
        <v>0</v>
      </c>
      <c r="F15" s="82"/>
    </row>
    <row r="16" spans="1:6" ht="15" customHeight="1">
      <c r="A16" s="78"/>
      <c r="B16" s="73"/>
      <c r="C16" s="73"/>
      <c r="D16" s="80"/>
      <c r="E16" s="81"/>
      <c r="F16" s="82"/>
    </row>
    <row r="17" spans="1:6" ht="15" customHeight="1" hidden="1">
      <c r="A17" s="78"/>
      <c r="B17" s="73"/>
      <c r="C17" s="72" t="s">
        <v>435</v>
      </c>
      <c r="D17" s="74" t="s">
        <v>169</v>
      </c>
      <c r="E17" s="81"/>
      <c r="F17" s="79">
        <f>SUM(E18:E20)</f>
        <v>0</v>
      </c>
    </row>
    <row r="18" spans="1:6" ht="15" customHeight="1" hidden="1">
      <c r="A18" s="78"/>
      <c r="B18" s="73"/>
      <c r="C18" s="73" t="s">
        <v>170</v>
      </c>
      <c r="D18" s="80" t="s">
        <v>174</v>
      </c>
      <c r="E18" s="81">
        <v>0</v>
      </c>
      <c r="F18" s="82"/>
    </row>
    <row r="19" spans="1:6" ht="15" customHeight="1" hidden="1">
      <c r="A19" s="78"/>
      <c r="B19" s="73"/>
      <c r="C19" s="73" t="s">
        <v>171</v>
      </c>
      <c r="D19" s="80" t="s">
        <v>125</v>
      </c>
      <c r="E19" s="81">
        <v>0</v>
      </c>
      <c r="F19" s="82"/>
    </row>
    <row r="20" spans="1:6" ht="15" customHeight="1" hidden="1">
      <c r="A20" s="78"/>
      <c r="B20" s="73"/>
      <c r="C20" s="73" t="s">
        <v>172</v>
      </c>
      <c r="D20" s="80" t="s">
        <v>173</v>
      </c>
      <c r="E20" s="81">
        <v>0</v>
      </c>
      <c r="F20" s="82"/>
    </row>
    <row r="21" spans="1:6" ht="15" customHeight="1" hidden="1">
      <c r="A21" s="78"/>
      <c r="B21" s="73"/>
      <c r="C21" s="73"/>
      <c r="D21" s="80"/>
      <c r="E21" s="81"/>
      <c r="F21" s="82"/>
    </row>
    <row r="22" spans="1:6" ht="15" customHeight="1">
      <c r="A22" s="78"/>
      <c r="B22" s="73"/>
      <c r="C22" s="72" t="s">
        <v>436</v>
      </c>
      <c r="D22" s="74" t="s">
        <v>176</v>
      </c>
      <c r="E22" s="81"/>
      <c r="F22" s="79">
        <f>SUM(E23:E27)</f>
        <v>0</v>
      </c>
    </row>
    <row r="23" spans="1:6" ht="15" customHeight="1">
      <c r="A23" s="78"/>
      <c r="B23" s="73"/>
      <c r="C23" s="125" t="s">
        <v>476</v>
      </c>
      <c r="D23" s="126" t="s">
        <v>477</v>
      </c>
      <c r="E23" s="140">
        <v>0</v>
      </c>
      <c r="F23" s="79"/>
    </row>
    <row r="24" spans="1:6" ht="15" customHeight="1">
      <c r="A24" s="78"/>
      <c r="B24" s="73"/>
      <c r="C24" s="125" t="s">
        <v>478</v>
      </c>
      <c r="D24" s="126" t="s">
        <v>82</v>
      </c>
      <c r="E24" s="140">
        <v>0</v>
      </c>
      <c r="F24" s="79"/>
    </row>
    <row r="25" spans="1:6" ht="15" customHeight="1">
      <c r="A25" s="78"/>
      <c r="B25" s="73"/>
      <c r="C25" s="125" t="s">
        <v>177</v>
      </c>
      <c r="D25" s="126" t="s">
        <v>178</v>
      </c>
      <c r="E25" s="140">
        <v>0</v>
      </c>
      <c r="F25" s="82"/>
    </row>
    <row r="26" spans="1:8" ht="15" customHeight="1">
      <c r="A26" s="78"/>
      <c r="B26" s="73"/>
      <c r="C26" s="125" t="s">
        <v>179</v>
      </c>
      <c r="D26" s="126" t="s">
        <v>126</v>
      </c>
      <c r="E26" s="139">
        <v>0</v>
      </c>
      <c r="F26" s="82"/>
      <c r="H26" s="61"/>
    </row>
    <row r="27" spans="1:6" ht="15" customHeight="1">
      <c r="A27" s="78"/>
      <c r="B27" s="73"/>
      <c r="C27" s="125" t="s">
        <v>180</v>
      </c>
      <c r="D27" s="126" t="s">
        <v>181</v>
      </c>
      <c r="E27" s="139">
        <v>0</v>
      </c>
      <c r="F27" s="82"/>
    </row>
    <row r="28" spans="1:6" ht="15" customHeight="1">
      <c r="A28" s="78"/>
      <c r="B28" s="73"/>
      <c r="C28" s="73"/>
      <c r="D28" s="80"/>
      <c r="E28" s="75"/>
      <c r="F28" s="82"/>
    </row>
    <row r="29" spans="1:7" ht="15" customHeight="1">
      <c r="A29" s="78"/>
      <c r="B29" s="73"/>
      <c r="C29" s="72" t="s">
        <v>437</v>
      </c>
      <c r="D29" s="645" t="s">
        <v>183</v>
      </c>
      <c r="E29" s="75"/>
      <c r="F29" s="79">
        <f>+E31+E33</f>
        <v>0</v>
      </c>
      <c r="G29" s="61"/>
    </row>
    <row r="30" spans="1:7" ht="15" customHeight="1">
      <c r="A30" s="78"/>
      <c r="B30" s="73"/>
      <c r="C30" s="73"/>
      <c r="D30" s="646"/>
      <c r="E30" s="75"/>
      <c r="F30" s="82"/>
      <c r="G30" s="61"/>
    </row>
    <row r="31" spans="1:7" ht="15" customHeight="1">
      <c r="A31" s="78"/>
      <c r="B31" s="73"/>
      <c r="C31" s="125" t="s">
        <v>184</v>
      </c>
      <c r="D31" s="643" t="s">
        <v>185</v>
      </c>
      <c r="E31" s="139">
        <f>(+E14+E15+E23+E24+E26+E27)*9.25%</f>
        <v>0</v>
      </c>
      <c r="F31" s="82"/>
      <c r="G31" s="77"/>
    </row>
    <row r="32" spans="1:6" ht="12.75">
      <c r="A32" s="78"/>
      <c r="B32" s="73"/>
      <c r="C32" s="125"/>
      <c r="D32" s="644"/>
      <c r="E32" s="139"/>
      <c r="F32" s="82"/>
    </row>
    <row r="33" spans="1:6" ht="15" customHeight="1">
      <c r="A33" s="78"/>
      <c r="B33" s="73"/>
      <c r="C33" s="125" t="s">
        <v>186</v>
      </c>
      <c r="D33" s="643" t="s">
        <v>189</v>
      </c>
      <c r="E33" s="139">
        <f>(+E14+E15+E23+E24+E26+E27)*0.5%</f>
        <v>0</v>
      </c>
      <c r="F33" s="82"/>
    </row>
    <row r="34" spans="1:6" ht="12.75">
      <c r="A34" s="78"/>
      <c r="B34" s="73"/>
      <c r="C34" s="125"/>
      <c r="D34" s="644"/>
      <c r="E34" s="139"/>
      <c r="F34" s="82"/>
    </row>
    <row r="35" spans="1:6" ht="15" customHeight="1">
      <c r="A35" s="78"/>
      <c r="B35" s="73"/>
      <c r="C35" s="73"/>
      <c r="D35" s="85"/>
      <c r="E35" s="75"/>
      <c r="F35" s="82"/>
    </row>
    <row r="36" spans="1:6" ht="15" customHeight="1">
      <c r="A36" s="78"/>
      <c r="B36" s="73"/>
      <c r="C36" s="73"/>
      <c r="D36" s="645" t="s">
        <v>191</v>
      </c>
      <c r="E36" s="75"/>
      <c r="F36" s="79">
        <f>+E38+E39+E41+E40</f>
        <v>0</v>
      </c>
    </row>
    <row r="37" spans="1:6" ht="25.5" customHeight="1">
      <c r="A37" s="78"/>
      <c r="B37" s="73"/>
      <c r="C37" s="73"/>
      <c r="D37" s="646"/>
      <c r="E37" s="75"/>
      <c r="F37" s="82"/>
    </row>
    <row r="38" spans="1:6" ht="25.5" customHeight="1">
      <c r="A38" s="78"/>
      <c r="B38" s="73"/>
      <c r="C38" s="125" t="s">
        <v>192</v>
      </c>
      <c r="D38" s="145" t="s">
        <v>46</v>
      </c>
      <c r="E38" s="139">
        <f>(+E14+E15+E23+E24+E26+E27)*5.08%</f>
        <v>0</v>
      </c>
      <c r="F38" s="82"/>
    </row>
    <row r="39" spans="1:6" ht="15" customHeight="1">
      <c r="A39" s="78"/>
      <c r="B39" s="73"/>
      <c r="C39" s="125" t="s">
        <v>194</v>
      </c>
      <c r="D39" s="643" t="s">
        <v>195</v>
      </c>
      <c r="E39" s="139"/>
      <c r="F39" s="82"/>
    </row>
    <row r="40" spans="1:6" ht="15" customHeight="1">
      <c r="A40" s="78"/>
      <c r="B40" s="73"/>
      <c r="C40" s="125"/>
      <c r="D40" s="644"/>
      <c r="E40" s="139">
        <f>(+E14+E15+E23+E24+E26+E27)*1.5%</f>
        <v>0</v>
      </c>
      <c r="F40" s="82"/>
    </row>
    <row r="41" spans="1:6" ht="15" customHeight="1">
      <c r="A41" s="78"/>
      <c r="B41" s="73"/>
      <c r="C41" s="125" t="s">
        <v>196</v>
      </c>
      <c r="D41" s="144" t="s">
        <v>512</v>
      </c>
      <c r="E41" s="139">
        <f>(+E14+E15+E23+E24+E26+E27)*3%</f>
        <v>0</v>
      </c>
      <c r="F41" s="82"/>
    </row>
    <row r="42" spans="1:6" ht="15" customHeight="1">
      <c r="A42" s="78"/>
      <c r="B42" s="73"/>
      <c r="C42" s="73"/>
      <c r="D42" s="85"/>
      <c r="E42" s="75"/>
      <c r="F42" s="82"/>
    </row>
    <row r="43" spans="1:6" ht="15" customHeight="1" hidden="1">
      <c r="A43" s="78"/>
      <c r="B43" s="73"/>
      <c r="C43" s="72" t="s">
        <v>438</v>
      </c>
      <c r="D43" s="83" t="s">
        <v>199</v>
      </c>
      <c r="E43" s="75"/>
      <c r="F43" s="79">
        <f>+E44</f>
        <v>0</v>
      </c>
    </row>
    <row r="44" spans="1:6" ht="15" customHeight="1" hidden="1">
      <c r="A44" s="78"/>
      <c r="B44" s="73"/>
      <c r="C44" s="73" t="s">
        <v>200</v>
      </c>
      <c r="D44" s="85" t="s">
        <v>201</v>
      </c>
      <c r="E44" s="75"/>
      <c r="F44" s="82"/>
    </row>
    <row r="45" spans="1:6" ht="15" customHeight="1" hidden="1">
      <c r="A45" s="78"/>
      <c r="B45" s="73"/>
      <c r="C45" s="73"/>
      <c r="D45" s="85"/>
      <c r="E45" s="75"/>
      <c r="F45" s="82"/>
    </row>
    <row r="46" spans="1:6" ht="17.25" customHeight="1">
      <c r="A46" s="78"/>
      <c r="B46" s="72" t="s">
        <v>202</v>
      </c>
      <c r="C46" s="73"/>
      <c r="D46" s="74" t="s">
        <v>157</v>
      </c>
      <c r="E46" s="75"/>
      <c r="F46" s="86">
        <f>+F55+F59+F48+F52+F62</f>
        <v>0</v>
      </c>
    </row>
    <row r="47" spans="1:6" ht="15" customHeight="1">
      <c r="A47" s="78"/>
      <c r="B47" s="73"/>
      <c r="C47" s="73"/>
      <c r="D47" s="80"/>
      <c r="E47" s="75"/>
      <c r="F47" s="82"/>
    </row>
    <row r="48" spans="1:6" ht="15" customHeight="1" hidden="1">
      <c r="A48" s="78"/>
      <c r="B48" s="73"/>
      <c r="C48" s="72" t="s">
        <v>209</v>
      </c>
      <c r="D48" s="74" t="s">
        <v>210</v>
      </c>
      <c r="E48" s="75"/>
      <c r="F48" s="79">
        <f>+E49</f>
        <v>0</v>
      </c>
    </row>
    <row r="49" spans="1:6" ht="15" customHeight="1" hidden="1">
      <c r="A49" s="78"/>
      <c r="B49" s="73"/>
      <c r="C49" s="73" t="s">
        <v>222</v>
      </c>
      <c r="D49" s="80" t="s">
        <v>225</v>
      </c>
      <c r="E49" s="75">
        <v>0</v>
      </c>
      <c r="F49" s="82"/>
    </row>
    <row r="50" spans="1:6" ht="15" customHeight="1" hidden="1">
      <c r="A50" s="78"/>
      <c r="B50" s="73"/>
      <c r="C50" s="73"/>
      <c r="D50" s="80"/>
      <c r="E50" s="75"/>
      <c r="F50" s="82"/>
    </row>
    <row r="51" spans="1:6" ht="15" customHeight="1" hidden="1">
      <c r="A51" s="78"/>
      <c r="B51" s="73"/>
      <c r="C51" s="73"/>
      <c r="D51" s="80"/>
      <c r="E51" s="75"/>
      <c r="F51" s="82"/>
    </row>
    <row r="52" spans="1:6" ht="15" customHeight="1">
      <c r="A52" s="78"/>
      <c r="B52" s="73"/>
      <c r="C52" s="72" t="s">
        <v>226</v>
      </c>
      <c r="D52" s="74" t="s">
        <v>227</v>
      </c>
      <c r="E52" s="75"/>
      <c r="F52" s="79">
        <f>+E53</f>
        <v>0</v>
      </c>
    </row>
    <row r="53" spans="1:6" ht="15" customHeight="1">
      <c r="A53" s="78"/>
      <c r="B53" s="73"/>
      <c r="C53" s="125" t="s">
        <v>232</v>
      </c>
      <c r="D53" s="126" t="s">
        <v>215</v>
      </c>
      <c r="E53" s="139">
        <v>0</v>
      </c>
      <c r="F53" s="82"/>
    </row>
    <row r="54" spans="1:6" ht="15" customHeight="1">
      <c r="A54" s="78"/>
      <c r="B54" s="73"/>
      <c r="C54" s="73"/>
      <c r="D54" s="80"/>
      <c r="E54" s="75"/>
      <c r="F54" s="82"/>
    </row>
    <row r="55" spans="1:6" ht="15" customHeight="1">
      <c r="A55" s="78"/>
      <c r="B55" s="73"/>
      <c r="C55" s="72" t="s">
        <v>250</v>
      </c>
      <c r="D55" s="74" t="s">
        <v>251</v>
      </c>
      <c r="E55" s="75"/>
      <c r="F55" s="79">
        <f>+E56+E57</f>
        <v>0</v>
      </c>
    </row>
    <row r="56" spans="1:6" ht="15" customHeight="1">
      <c r="A56" s="78"/>
      <c r="B56" s="73"/>
      <c r="C56" s="125" t="s">
        <v>252</v>
      </c>
      <c r="D56" s="126" t="s">
        <v>68</v>
      </c>
      <c r="E56" s="139">
        <v>0</v>
      </c>
      <c r="F56" s="79"/>
    </row>
    <row r="57" spans="1:7" ht="15" customHeight="1">
      <c r="A57" s="78"/>
      <c r="B57" s="73"/>
      <c r="C57" s="125" t="s">
        <v>254</v>
      </c>
      <c r="D57" s="126" t="s">
        <v>255</v>
      </c>
      <c r="E57" s="139">
        <v>0</v>
      </c>
      <c r="F57" s="82"/>
      <c r="G57" s="61"/>
    </row>
    <row r="58" spans="1:6" ht="15" customHeight="1" hidden="1">
      <c r="A58" s="78"/>
      <c r="B58" s="73"/>
      <c r="C58" s="73"/>
      <c r="D58" s="80"/>
      <c r="E58" s="75"/>
      <c r="F58" s="82"/>
    </row>
    <row r="59" spans="1:6" ht="15" customHeight="1">
      <c r="A59" s="78"/>
      <c r="B59" s="73"/>
      <c r="C59" s="72" t="s">
        <v>256</v>
      </c>
      <c r="D59" s="74" t="s">
        <v>257</v>
      </c>
      <c r="E59" s="75"/>
      <c r="F59" s="79">
        <f>SUM(E60:E60)</f>
        <v>0</v>
      </c>
    </row>
    <row r="60" spans="1:6" ht="15" customHeight="1">
      <c r="A60" s="78"/>
      <c r="B60" s="73"/>
      <c r="C60" s="125" t="s">
        <v>258</v>
      </c>
      <c r="D60" s="126" t="s">
        <v>259</v>
      </c>
      <c r="E60" s="139">
        <f>(+E14+E15+E23+E24+E26+E27)*6.5%</f>
        <v>0</v>
      </c>
      <c r="F60" s="82"/>
    </row>
    <row r="61" spans="1:6" ht="15" customHeight="1">
      <c r="A61" s="78"/>
      <c r="B61" s="73"/>
      <c r="C61" s="73"/>
      <c r="D61" s="85"/>
      <c r="E61" s="75"/>
      <c r="F61" s="82"/>
    </row>
    <row r="62" spans="1:6" ht="15" customHeight="1">
      <c r="A62" s="78"/>
      <c r="B62" s="73"/>
      <c r="C62" s="72" t="s">
        <v>270</v>
      </c>
      <c r="D62" s="74" t="s">
        <v>217</v>
      </c>
      <c r="E62" s="75"/>
      <c r="F62" s="79">
        <f>SUM(E63:E65)</f>
        <v>0</v>
      </c>
    </row>
    <row r="63" spans="1:6" ht="15" customHeight="1">
      <c r="A63" s="78"/>
      <c r="B63" s="73"/>
      <c r="C63" s="125" t="s">
        <v>280</v>
      </c>
      <c r="D63" s="126" t="s">
        <v>281</v>
      </c>
      <c r="E63" s="139">
        <v>0</v>
      </c>
      <c r="F63" s="82"/>
    </row>
    <row r="64" spans="1:6" ht="15" customHeight="1">
      <c r="A64" s="78"/>
      <c r="B64" s="73"/>
      <c r="C64" s="125" t="s">
        <v>282</v>
      </c>
      <c r="D64" s="126" t="s">
        <v>216</v>
      </c>
      <c r="E64" s="139">
        <v>0</v>
      </c>
      <c r="F64" s="82"/>
    </row>
    <row r="65" spans="1:6" ht="15" customHeight="1">
      <c r="A65" s="78"/>
      <c r="B65" s="73"/>
      <c r="C65" s="125" t="s">
        <v>284</v>
      </c>
      <c r="D65" s="126" t="s">
        <v>285</v>
      </c>
      <c r="E65" s="139">
        <v>0</v>
      </c>
      <c r="F65" s="82"/>
    </row>
    <row r="66" spans="1:6" ht="15" customHeight="1">
      <c r="A66" s="78"/>
      <c r="B66" s="73"/>
      <c r="C66" s="73"/>
      <c r="D66" s="85"/>
      <c r="E66" s="75"/>
      <c r="F66" s="82"/>
    </row>
    <row r="67" spans="1:7" ht="15" customHeight="1">
      <c r="A67" s="78"/>
      <c r="B67" s="72" t="s">
        <v>292</v>
      </c>
      <c r="C67" s="73"/>
      <c r="D67" s="74" t="s">
        <v>105</v>
      </c>
      <c r="E67" s="75"/>
      <c r="F67" s="76">
        <f>+F69+F77</f>
        <v>0</v>
      </c>
      <c r="G67" s="61"/>
    </row>
    <row r="68" spans="1:7" ht="15" customHeight="1">
      <c r="A68" s="78"/>
      <c r="B68" s="72"/>
      <c r="C68" s="73"/>
      <c r="D68" s="74"/>
      <c r="E68" s="75"/>
      <c r="F68" s="76"/>
      <c r="G68" s="61"/>
    </row>
    <row r="69" spans="1:7" ht="15" customHeight="1">
      <c r="A69" s="78"/>
      <c r="B69" s="72"/>
      <c r="C69" s="72" t="s">
        <v>293</v>
      </c>
      <c r="D69" s="74" t="s">
        <v>294</v>
      </c>
      <c r="E69" s="75"/>
      <c r="F69" s="79">
        <f>+E71</f>
        <v>0</v>
      </c>
      <c r="G69" s="61"/>
    </row>
    <row r="70" spans="1:7" ht="15" customHeight="1" hidden="1">
      <c r="A70" s="78"/>
      <c r="B70" s="72"/>
      <c r="C70" s="73" t="s">
        <v>295</v>
      </c>
      <c r="D70" s="80" t="s">
        <v>297</v>
      </c>
      <c r="E70" s="75"/>
      <c r="F70" s="76"/>
      <c r="G70" s="61"/>
    </row>
    <row r="71" spans="1:7" ht="15" customHeight="1">
      <c r="A71" s="78"/>
      <c r="B71" s="72"/>
      <c r="C71" s="125" t="s">
        <v>299</v>
      </c>
      <c r="D71" s="126" t="s">
        <v>298</v>
      </c>
      <c r="E71" s="139">
        <v>0</v>
      </c>
      <c r="F71" s="76"/>
      <c r="G71" s="61"/>
    </row>
    <row r="72" spans="1:7" ht="15" customHeight="1">
      <c r="A72" s="78"/>
      <c r="B72" s="72"/>
      <c r="C72" s="73"/>
      <c r="D72" s="74"/>
      <c r="E72" s="75"/>
      <c r="F72" s="76"/>
      <c r="G72" s="61"/>
    </row>
    <row r="73" spans="1:6" ht="15" customHeight="1" hidden="1">
      <c r="A73" s="78"/>
      <c r="B73" s="72"/>
      <c r="C73" s="72" t="s">
        <v>324</v>
      </c>
      <c r="D73" s="74" t="s">
        <v>325</v>
      </c>
      <c r="E73" s="75"/>
      <c r="F73" s="79">
        <f>SUM(E74:E75)</f>
        <v>0</v>
      </c>
    </row>
    <row r="74" spans="1:6" ht="15" customHeight="1" hidden="1">
      <c r="A74" s="78"/>
      <c r="B74" s="72"/>
      <c r="C74" s="73" t="s">
        <v>326</v>
      </c>
      <c r="D74" s="80" t="s">
        <v>327</v>
      </c>
      <c r="E74" s="75">
        <f>250000-250000</f>
        <v>0</v>
      </c>
      <c r="F74" s="76"/>
    </row>
    <row r="75" spans="1:6" ht="15" customHeight="1" hidden="1">
      <c r="A75" s="78"/>
      <c r="B75" s="72"/>
      <c r="C75" s="73" t="s">
        <v>328</v>
      </c>
      <c r="D75" s="80" t="s">
        <v>329</v>
      </c>
      <c r="E75" s="75">
        <f>200000-200000</f>
        <v>0</v>
      </c>
      <c r="F75" s="76"/>
    </row>
    <row r="76" spans="1:6" ht="15" customHeight="1" hidden="1">
      <c r="A76" s="78"/>
      <c r="B76" s="72"/>
      <c r="C76" s="73"/>
      <c r="D76" s="80"/>
      <c r="E76" s="75"/>
      <c r="F76" s="76"/>
    </row>
    <row r="77" spans="1:6" ht="15" customHeight="1">
      <c r="A77" s="78"/>
      <c r="B77" s="72"/>
      <c r="C77" s="72" t="s">
        <v>330</v>
      </c>
      <c r="D77" s="74" t="s">
        <v>331</v>
      </c>
      <c r="E77" s="75"/>
      <c r="F77" s="79">
        <f>SUM(E78:E84)</f>
        <v>0</v>
      </c>
    </row>
    <row r="78" spans="1:6" ht="15" customHeight="1">
      <c r="A78" s="78"/>
      <c r="B78" s="72"/>
      <c r="C78" s="125" t="s">
        <v>332</v>
      </c>
      <c r="D78" s="126" t="s">
        <v>337</v>
      </c>
      <c r="E78" s="139">
        <v>0</v>
      </c>
      <c r="F78" s="76"/>
    </row>
    <row r="79" spans="1:6" ht="15" customHeight="1">
      <c r="A79" s="78"/>
      <c r="B79" s="72"/>
      <c r="C79" s="125" t="s">
        <v>333</v>
      </c>
      <c r="D79" s="126" t="s">
        <v>338</v>
      </c>
      <c r="E79" s="139">
        <v>0</v>
      </c>
      <c r="F79" s="76"/>
    </row>
    <row r="80" spans="1:6" ht="15" customHeight="1">
      <c r="A80" s="78"/>
      <c r="B80" s="72"/>
      <c r="C80" s="125" t="s">
        <v>334</v>
      </c>
      <c r="D80" s="126" t="s">
        <v>339</v>
      </c>
      <c r="E80" s="139">
        <v>0</v>
      </c>
      <c r="F80" s="76"/>
    </row>
    <row r="81" spans="1:6" ht="15" customHeight="1" hidden="1">
      <c r="A81" s="78"/>
      <c r="B81" s="72"/>
      <c r="C81" s="125" t="s">
        <v>335</v>
      </c>
      <c r="D81" s="126" t="s">
        <v>340</v>
      </c>
      <c r="E81" s="139"/>
      <c r="F81" s="76"/>
    </row>
    <row r="82" spans="1:6" ht="15" customHeight="1" hidden="1">
      <c r="A82" s="78"/>
      <c r="B82" s="72"/>
      <c r="C82" s="125" t="s">
        <v>336</v>
      </c>
      <c r="D82" s="126" t="s">
        <v>341</v>
      </c>
      <c r="E82" s="139"/>
      <c r="F82" s="76"/>
    </row>
    <row r="83" spans="1:6" ht="15" customHeight="1">
      <c r="A83" s="78"/>
      <c r="B83" s="72"/>
      <c r="C83" s="125" t="s">
        <v>336</v>
      </c>
      <c r="D83" s="126" t="s">
        <v>341</v>
      </c>
      <c r="E83" s="139">
        <v>0</v>
      </c>
      <c r="F83" s="76"/>
    </row>
    <row r="84" spans="1:6" ht="15" customHeight="1">
      <c r="A84" s="78"/>
      <c r="B84" s="72"/>
      <c r="C84" s="125" t="s">
        <v>343</v>
      </c>
      <c r="D84" s="126" t="s">
        <v>342</v>
      </c>
      <c r="E84" s="139">
        <v>0</v>
      </c>
      <c r="F84" s="76"/>
    </row>
    <row r="85" spans="1:6" ht="15" customHeight="1">
      <c r="A85" s="78"/>
      <c r="B85" s="72"/>
      <c r="C85" s="73"/>
      <c r="D85" s="80"/>
      <c r="E85" s="75"/>
      <c r="F85" s="76"/>
    </row>
    <row r="86" spans="1:6" ht="15" customHeight="1">
      <c r="A86" s="78"/>
      <c r="B86" s="72" t="s">
        <v>348</v>
      </c>
      <c r="C86" s="73"/>
      <c r="D86" s="74" t="s">
        <v>107</v>
      </c>
      <c r="E86" s="75"/>
      <c r="F86" s="76">
        <f>+F88+F96</f>
        <v>0</v>
      </c>
    </row>
    <row r="87" spans="1:6" ht="15" customHeight="1">
      <c r="A87" s="78"/>
      <c r="B87" s="72"/>
      <c r="C87" s="73"/>
      <c r="D87" s="74"/>
      <c r="E87" s="75"/>
      <c r="F87" s="79"/>
    </row>
    <row r="88" spans="1:6" ht="15" customHeight="1">
      <c r="A88" s="78"/>
      <c r="B88" s="72"/>
      <c r="C88" s="72" t="s">
        <v>440</v>
      </c>
      <c r="D88" s="74" t="s">
        <v>441</v>
      </c>
      <c r="E88" s="75"/>
      <c r="F88" s="79">
        <f>SUM(E89:E94)</f>
        <v>0</v>
      </c>
    </row>
    <row r="89" spans="1:6" ht="15" customHeight="1" hidden="1">
      <c r="A89" s="78"/>
      <c r="B89" s="72"/>
      <c r="C89" s="125" t="s">
        <v>458</v>
      </c>
      <c r="D89" s="126" t="s">
        <v>457</v>
      </c>
      <c r="E89" s="139">
        <v>0</v>
      </c>
      <c r="F89" s="79"/>
    </row>
    <row r="90" spans="1:6" ht="15" customHeight="1">
      <c r="A90" s="78"/>
      <c r="B90" s="72"/>
      <c r="C90" s="125" t="s">
        <v>349</v>
      </c>
      <c r="D90" s="126" t="s">
        <v>350</v>
      </c>
      <c r="E90" s="139">
        <v>0</v>
      </c>
      <c r="F90" s="76"/>
    </row>
    <row r="91" spans="1:6" ht="15" customHeight="1">
      <c r="A91" s="78"/>
      <c r="B91" s="72"/>
      <c r="C91" s="125" t="s">
        <v>351</v>
      </c>
      <c r="D91" s="126" t="s">
        <v>352</v>
      </c>
      <c r="E91" s="139">
        <v>0</v>
      </c>
      <c r="F91" s="76"/>
    </row>
    <row r="92" spans="1:6" ht="15" customHeight="1" hidden="1">
      <c r="A92" s="78"/>
      <c r="B92" s="72"/>
      <c r="C92" s="125" t="s">
        <v>353</v>
      </c>
      <c r="D92" s="126" t="s">
        <v>354</v>
      </c>
      <c r="E92" s="139"/>
      <c r="F92" s="76"/>
    </row>
    <row r="93" spans="1:6" ht="15" customHeight="1" hidden="1">
      <c r="A93" s="78"/>
      <c r="B93" s="72"/>
      <c r="C93" s="125" t="s">
        <v>355</v>
      </c>
      <c r="D93" s="126" t="s">
        <v>356</v>
      </c>
      <c r="E93" s="139"/>
      <c r="F93" s="76"/>
    </row>
    <row r="94" spans="1:6" ht="15" customHeight="1" hidden="1">
      <c r="A94" s="78"/>
      <c r="B94" s="72"/>
      <c r="C94" s="125" t="s">
        <v>368</v>
      </c>
      <c r="D94" s="126" t="s">
        <v>369</v>
      </c>
      <c r="E94" s="139"/>
      <c r="F94" s="76"/>
    </row>
    <row r="95" spans="1:6" ht="15" customHeight="1">
      <c r="A95" s="78"/>
      <c r="B95" s="72"/>
      <c r="C95" s="73"/>
      <c r="D95" s="80"/>
      <c r="E95" s="75"/>
      <c r="F95" s="76"/>
    </row>
    <row r="96" spans="1:6" ht="15" customHeight="1" hidden="1">
      <c r="A96" s="78"/>
      <c r="B96" s="72"/>
      <c r="C96" s="72" t="s">
        <v>370</v>
      </c>
      <c r="D96" s="74" t="s">
        <v>372</v>
      </c>
      <c r="E96" s="75"/>
      <c r="F96" s="79">
        <f>+E97</f>
        <v>0</v>
      </c>
    </row>
    <row r="97" spans="1:6" ht="15" customHeight="1" hidden="1">
      <c r="A97" s="78"/>
      <c r="B97" s="72"/>
      <c r="C97" s="73" t="s">
        <v>373</v>
      </c>
      <c r="D97" s="80" t="s">
        <v>371</v>
      </c>
      <c r="E97" s="75">
        <v>0</v>
      </c>
      <c r="F97" s="76"/>
    </row>
    <row r="98" spans="1:6" ht="15" customHeight="1" hidden="1">
      <c r="A98" s="78"/>
      <c r="B98" s="73"/>
      <c r="C98" s="73"/>
      <c r="D98" s="80"/>
      <c r="E98" s="75"/>
      <c r="F98" s="82"/>
    </row>
    <row r="99" spans="1:6" ht="15" customHeight="1">
      <c r="A99" s="78"/>
      <c r="B99" s="72" t="s">
        <v>374</v>
      </c>
      <c r="C99" s="73"/>
      <c r="D99" s="74" t="s">
        <v>98</v>
      </c>
      <c r="E99" s="75"/>
      <c r="F99" s="76">
        <f>+F104+F101</f>
        <v>0</v>
      </c>
    </row>
    <row r="100" spans="1:6" ht="15" customHeight="1">
      <c r="A100" s="78"/>
      <c r="B100" s="73"/>
      <c r="C100" s="73"/>
      <c r="D100" s="80"/>
      <c r="E100" s="75"/>
      <c r="F100" s="82"/>
    </row>
    <row r="101" spans="1:6" ht="15" customHeight="1">
      <c r="A101" s="78"/>
      <c r="B101" s="73"/>
      <c r="C101" s="72" t="s">
        <v>384</v>
      </c>
      <c r="D101" s="74" t="s">
        <v>385</v>
      </c>
      <c r="E101" s="75"/>
      <c r="F101" s="79">
        <f>SUM(E102:E103)</f>
        <v>0</v>
      </c>
    </row>
    <row r="102" spans="1:6" ht="15" customHeight="1">
      <c r="A102" s="78"/>
      <c r="B102" s="73"/>
      <c r="C102" s="125" t="s">
        <v>386</v>
      </c>
      <c r="D102" s="126" t="s">
        <v>387</v>
      </c>
      <c r="E102" s="139">
        <v>0</v>
      </c>
      <c r="F102" s="82"/>
    </row>
    <row r="103" spans="1:6" ht="15" customHeight="1">
      <c r="A103" s="78"/>
      <c r="B103" s="73"/>
      <c r="C103" s="125" t="s">
        <v>498</v>
      </c>
      <c r="D103" s="126" t="s">
        <v>499</v>
      </c>
      <c r="E103" s="139">
        <v>0</v>
      </c>
      <c r="F103" s="82"/>
    </row>
    <row r="104" spans="1:6" ht="15" customHeight="1">
      <c r="A104" s="78"/>
      <c r="B104" s="73"/>
      <c r="C104" s="72" t="s">
        <v>388</v>
      </c>
      <c r="D104" s="74" t="s">
        <v>393</v>
      </c>
      <c r="E104" s="75"/>
      <c r="F104" s="79">
        <f>SUM(E105:E108)</f>
        <v>0</v>
      </c>
    </row>
    <row r="105" spans="1:6" ht="15" customHeight="1">
      <c r="A105" s="78"/>
      <c r="B105" s="73"/>
      <c r="C105" s="73" t="s">
        <v>394</v>
      </c>
      <c r="D105" s="80" t="s">
        <v>127</v>
      </c>
      <c r="E105" s="75"/>
      <c r="F105" s="82"/>
    </row>
    <row r="106" spans="1:6" ht="15" customHeight="1">
      <c r="A106" s="78"/>
      <c r="B106" s="73"/>
      <c r="C106" s="73" t="s">
        <v>359</v>
      </c>
      <c r="D106" s="80" t="s">
        <v>364</v>
      </c>
      <c r="E106" s="75"/>
      <c r="F106" s="82"/>
    </row>
    <row r="107" spans="1:6" ht="15" customHeight="1" hidden="1">
      <c r="A107" s="78"/>
      <c r="B107" s="73"/>
      <c r="C107" s="73" t="s">
        <v>398</v>
      </c>
      <c r="D107" s="80" t="s">
        <v>399</v>
      </c>
      <c r="E107" s="75">
        <v>0</v>
      </c>
      <c r="F107" s="82"/>
    </row>
    <row r="108" spans="1:6" ht="15" customHeight="1" hidden="1">
      <c r="A108" s="78"/>
      <c r="B108" s="73"/>
      <c r="C108" s="73" t="s">
        <v>400</v>
      </c>
      <c r="D108" s="662" t="s">
        <v>401</v>
      </c>
      <c r="E108" s="75">
        <v>0</v>
      </c>
      <c r="F108" s="82"/>
    </row>
    <row r="109" spans="1:6" ht="15" customHeight="1" hidden="1">
      <c r="A109" s="78"/>
      <c r="B109" s="73"/>
      <c r="C109" s="73"/>
      <c r="D109" s="663"/>
      <c r="E109" s="75"/>
      <c r="F109" s="82"/>
    </row>
    <row r="110" spans="1:6" ht="15" customHeight="1" hidden="1">
      <c r="A110" s="78"/>
      <c r="B110" s="73"/>
      <c r="C110" s="73"/>
      <c r="D110" s="80"/>
      <c r="E110" s="75"/>
      <c r="F110" s="82"/>
    </row>
    <row r="111" spans="1:6" ht="15" customHeight="1" hidden="1">
      <c r="A111" s="78"/>
      <c r="B111" s="73"/>
      <c r="C111" s="73"/>
      <c r="D111" s="80"/>
      <c r="E111" s="75"/>
      <c r="F111" s="82"/>
    </row>
    <row r="112" spans="1:6" ht="15" customHeight="1" hidden="1">
      <c r="A112" s="78"/>
      <c r="B112" s="73"/>
      <c r="C112" s="73">
        <v>37</v>
      </c>
      <c r="D112" s="80" t="s">
        <v>128</v>
      </c>
      <c r="E112" s="75"/>
      <c r="F112" s="82"/>
    </row>
    <row r="113" spans="1:6" ht="15" customHeight="1" hidden="1">
      <c r="A113" s="78"/>
      <c r="B113" s="73"/>
      <c r="C113" s="73">
        <v>40</v>
      </c>
      <c r="D113" s="80" t="s">
        <v>129</v>
      </c>
      <c r="E113" s="75"/>
      <c r="F113" s="82"/>
    </row>
    <row r="114" spans="1:6" ht="15" customHeight="1" hidden="1">
      <c r="A114" s="78"/>
      <c r="B114" s="73"/>
      <c r="C114" s="73">
        <v>41</v>
      </c>
      <c r="D114" s="80" t="s">
        <v>130</v>
      </c>
      <c r="E114" s="75"/>
      <c r="F114" s="82"/>
    </row>
    <row r="115" spans="1:6" ht="15" customHeight="1" hidden="1">
      <c r="A115" s="78"/>
      <c r="B115" s="73"/>
      <c r="C115" s="73">
        <v>43</v>
      </c>
      <c r="D115" s="80" t="s">
        <v>131</v>
      </c>
      <c r="E115" s="75"/>
      <c r="F115" s="82"/>
    </row>
    <row r="116" spans="1:6" ht="15" customHeight="1" hidden="1">
      <c r="A116" s="78"/>
      <c r="B116" s="73"/>
      <c r="C116" s="73">
        <v>44</v>
      </c>
      <c r="D116" s="80" t="s">
        <v>132</v>
      </c>
      <c r="E116" s="75"/>
      <c r="F116" s="82"/>
    </row>
    <row r="117" spans="1:6" ht="15" customHeight="1" hidden="1">
      <c r="A117" s="78"/>
      <c r="B117" s="73"/>
      <c r="C117" s="73">
        <v>45</v>
      </c>
      <c r="D117" s="80" t="s">
        <v>133</v>
      </c>
      <c r="E117" s="75"/>
      <c r="F117" s="82"/>
    </row>
    <row r="118" spans="1:6" ht="15" customHeight="1" hidden="1">
      <c r="A118" s="78"/>
      <c r="B118" s="73"/>
      <c r="C118" s="73">
        <v>47</v>
      </c>
      <c r="D118" s="80" t="s">
        <v>136</v>
      </c>
      <c r="E118" s="75"/>
      <c r="F118" s="82"/>
    </row>
    <row r="119" spans="1:6" ht="15" customHeight="1" hidden="1">
      <c r="A119" s="78"/>
      <c r="B119" s="73"/>
      <c r="C119" s="73">
        <v>64</v>
      </c>
      <c r="D119" s="80" t="s">
        <v>138</v>
      </c>
      <c r="E119" s="81"/>
      <c r="F119" s="82"/>
    </row>
    <row r="120" spans="1:6" ht="15" customHeight="1" hidden="1">
      <c r="A120" s="78"/>
      <c r="B120" s="73"/>
      <c r="C120" s="73">
        <v>66</v>
      </c>
      <c r="D120" s="80" t="s">
        <v>139</v>
      </c>
      <c r="E120" s="75"/>
      <c r="F120" s="82"/>
    </row>
    <row r="121" spans="1:6" ht="15" customHeight="1" hidden="1">
      <c r="A121" s="78"/>
      <c r="B121" s="73"/>
      <c r="C121" s="73">
        <v>75</v>
      </c>
      <c r="D121" s="80" t="s">
        <v>140</v>
      </c>
      <c r="E121" s="75"/>
      <c r="F121" s="82"/>
    </row>
    <row r="122" spans="1:6" ht="15" customHeight="1" hidden="1">
      <c r="A122" s="78"/>
      <c r="B122" s="73"/>
      <c r="C122" s="73">
        <v>76</v>
      </c>
      <c r="D122" s="80" t="s">
        <v>141</v>
      </c>
      <c r="E122" s="75"/>
      <c r="F122" s="82"/>
    </row>
    <row r="123" spans="1:6" ht="15" customHeight="1" hidden="1">
      <c r="A123" s="668"/>
      <c r="B123" s="670"/>
      <c r="C123" s="670">
        <v>77</v>
      </c>
      <c r="D123" s="80" t="s">
        <v>142</v>
      </c>
      <c r="E123" s="98"/>
      <c r="F123" s="665"/>
    </row>
    <row r="124" spans="1:6" ht="15" customHeight="1" hidden="1">
      <c r="A124" s="669"/>
      <c r="B124" s="671"/>
      <c r="C124" s="671"/>
      <c r="D124" s="80" t="s">
        <v>143</v>
      </c>
      <c r="E124" s="101"/>
      <c r="F124" s="666"/>
    </row>
    <row r="125" spans="1:6" ht="15" customHeight="1" hidden="1">
      <c r="A125" s="103"/>
      <c r="B125" s="104"/>
      <c r="C125" s="104">
        <v>78</v>
      </c>
      <c r="D125" s="90" t="s">
        <v>144</v>
      </c>
      <c r="E125" s="81"/>
      <c r="F125" s="105"/>
    </row>
    <row r="126" spans="1:6" ht="15" customHeight="1" hidden="1">
      <c r="A126" s="103"/>
      <c r="B126" s="104"/>
      <c r="C126" s="91" t="s">
        <v>145</v>
      </c>
      <c r="D126" s="90" t="s">
        <v>146</v>
      </c>
      <c r="E126" s="75"/>
      <c r="F126" s="105"/>
    </row>
    <row r="127" spans="1:6" ht="15" customHeight="1" hidden="1">
      <c r="A127" s="103"/>
      <c r="B127" s="104"/>
      <c r="C127" s="104">
        <v>80</v>
      </c>
      <c r="D127" s="90" t="s">
        <v>147</v>
      </c>
      <c r="E127" s="81"/>
      <c r="F127" s="105"/>
    </row>
    <row r="128" spans="1:6" ht="15" customHeight="1" hidden="1">
      <c r="A128" s="103"/>
      <c r="B128" s="104"/>
      <c r="C128" s="106"/>
      <c r="D128" s="107"/>
      <c r="E128" s="81"/>
      <c r="F128" s="105"/>
    </row>
    <row r="129" spans="1:6" ht="15" customHeight="1" hidden="1">
      <c r="A129" s="78"/>
      <c r="B129" s="72">
        <v>10</v>
      </c>
      <c r="C129" s="73"/>
      <c r="D129" s="108" t="s">
        <v>148</v>
      </c>
      <c r="E129" s="75"/>
      <c r="F129" s="79">
        <f>SUM(E131:E132)</f>
        <v>0</v>
      </c>
    </row>
    <row r="130" spans="1:6" ht="15" customHeight="1" hidden="1">
      <c r="A130" s="78"/>
      <c r="B130" s="73"/>
      <c r="C130" s="73"/>
      <c r="D130" s="80"/>
      <c r="E130" s="75"/>
      <c r="F130" s="82"/>
    </row>
    <row r="131" spans="1:6" ht="15" customHeight="1" hidden="1">
      <c r="A131" s="78"/>
      <c r="B131" s="73"/>
      <c r="C131" s="73">
        <v>1</v>
      </c>
      <c r="D131" s="80" t="s">
        <v>149</v>
      </c>
      <c r="E131" s="75"/>
      <c r="F131" s="82"/>
    </row>
    <row r="132" spans="1:6" ht="15" customHeight="1" hidden="1">
      <c r="A132" s="78"/>
      <c r="B132" s="73"/>
      <c r="C132" s="73">
        <v>2</v>
      </c>
      <c r="D132" s="80" t="s">
        <v>150</v>
      </c>
      <c r="E132" s="75"/>
      <c r="F132" s="82"/>
    </row>
    <row r="133" spans="1:6" ht="15" customHeight="1" hidden="1">
      <c r="A133" s="78"/>
      <c r="B133" s="73"/>
      <c r="C133" s="73"/>
      <c r="D133" s="80"/>
      <c r="E133" s="75"/>
      <c r="F133" s="82"/>
    </row>
    <row r="134" spans="1:6" ht="15" customHeight="1" hidden="1">
      <c r="A134" s="78"/>
      <c r="B134" s="72">
        <v>12</v>
      </c>
      <c r="C134" s="73"/>
      <c r="D134" s="108" t="s">
        <v>151</v>
      </c>
      <c r="E134" s="75"/>
      <c r="F134" s="79">
        <f>SUM(E135:E136)</f>
        <v>0</v>
      </c>
    </row>
    <row r="135" spans="1:6" ht="15" customHeight="1" hidden="1">
      <c r="A135" s="78"/>
      <c r="B135" s="72"/>
      <c r="C135" s="73">
        <v>12</v>
      </c>
      <c r="D135" s="80" t="s">
        <v>152</v>
      </c>
      <c r="E135" s="75"/>
      <c r="F135" s="79"/>
    </row>
    <row r="136" spans="1:6" ht="15" customHeight="1" hidden="1">
      <c r="A136" s="78"/>
      <c r="B136" s="73"/>
      <c r="C136" s="73">
        <v>14</v>
      </c>
      <c r="D136" s="80" t="s">
        <v>153</v>
      </c>
      <c r="E136" s="75"/>
      <c r="F136" s="79"/>
    </row>
    <row r="137" spans="1:6" ht="15" customHeight="1" thickBot="1">
      <c r="A137" s="92"/>
      <c r="B137" s="93"/>
      <c r="C137" s="93"/>
      <c r="D137" s="84"/>
      <c r="E137" s="94"/>
      <c r="F137" s="95"/>
    </row>
    <row r="138" spans="1:6" ht="15" customHeight="1" thickBot="1">
      <c r="A138" s="647" t="s">
        <v>122</v>
      </c>
      <c r="B138" s="648"/>
      <c r="C138" s="648"/>
      <c r="D138" s="648"/>
      <c r="E138" s="96">
        <f>SUM(E13:E137)</f>
        <v>0</v>
      </c>
      <c r="F138" s="114">
        <f>+F99+F86+F67+F46+F11</f>
        <v>0</v>
      </c>
    </row>
    <row r="140" ht="12.75" hidden="1">
      <c r="F140" s="61">
        <v>27360601.98</v>
      </c>
    </row>
    <row r="141" ht="12.75" hidden="1"/>
    <row r="142" ht="12.75" hidden="1">
      <c r="F142" s="61">
        <f>+F140-F138</f>
        <v>27360601.98</v>
      </c>
    </row>
    <row r="143" ht="12.75" hidden="1">
      <c r="F143" s="115">
        <v>30353259.363399997</v>
      </c>
    </row>
    <row r="144" ht="12.75" hidden="1">
      <c r="F144" s="61">
        <f>+F138-0</f>
        <v>0</v>
      </c>
    </row>
    <row r="145" ht="12.75" hidden="1">
      <c r="F145" s="61">
        <f>+F138-F143</f>
        <v>-30353259.363399997</v>
      </c>
    </row>
    <row r="148" ht="13.5" thickBot="1"/>
    <row r="149" ht="13.5" thickBot="1">
      <c r="F149" s="114"/>
    </row>
    <row r="150" ht="12.75">
      <c r="F150" s="61"/>
    </row>
    <row r="151" ht="12.75">
      <c r="F151" s="61"/>
    </row>
  </sheetData>
  <sheetProtection/>
  <mergeCells count="16">
    <mergeCell ref="A138:D138"/>
    <mergeCell ref="A1:F1"/>
    <mergeCell ref="A2:F2"/>
    <mergeCell ref="A4:F4"/>
    <mergeCell ref="A8:F8"/>
    <mergeCell ref="D29:D30"/>
    <mergeCell ref="D31:D32"/>
    <mergeCell ref="D33:D34"/>
    <mergeCell ref="F123:F124"/>
    <mergeCell ref="A123:A124"/>
    <mergeCell ref="B123:B124"/>
    <mergeCell ref="C123:C124"/>
    <mergeCell ref="D36:D37"/>
    <mergeCell ref="A6:F6"/>
    <mergeCell ref="D39:D40"/>
    <mergeCell ref="D108:D109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7"/>
  <sheetViews>
    <sheetView zoomScalePageLayoutView="0" workbookViewId="0" topLeftCell="A40">
      <selection activeCell="C11" sqref="C11"/>
    </sheetView>
  </sheetViews>
  <sheetFormatPr defaultColWidth="11.421875" defaultRowHeight="12.75"/>
  <cols>
    <col min="1" max="1" width="17.421875" style="18" customWidth="1"/>
    <col min="2" max="2" width="43.7109375" style="18" customWidth="1"/>
    <col min="3" max="3" width="16.421875" style="19" customWidth="1"/>
    <col min="4" max="4" width="5.28125" style="19" customWidth="1"/>
    <col min="5" max="5" width="7.28125" style="20" customWidth="1"/>
    <col min="6" max="6" width="9.00390625" style="19" customWidth="1"/>
    <col min="7" max="7" width="39.8515625" style="18" customWidth="1"/>
    <col min="8" max="8" width="18.421875" style="19" customWidth="1"/>
    <col min="9" max="9" width="15.57421875" style="19" customWidth="1"/>
    <col min="10" max="10" width="13.8515625" style="18" hidden="1" customWidth="1"/>
    <col min="11" max="11" width="16.57421875" style="18" customWidth="1"/>
    <col min="12" max="13" width="12.8515625" style="18" customWidth="1"/>
    <col min="14" max="14" width="11.421875" style="18" customWidth="1"/>
    <col min="15" max="15" width="12.28125" style="18" customWidth="1"/>
    <col min="16" max="16" width="12.28125" style="18" bestFit="1" customWidth="1"/>
    <col min="17" max="16384" width="11.421875" style="18" customWidth="1"/>
  </cols>
  <sheetData>
    <row r="1" spans="8:9" ht="11.25">
      <c r="H1" s="21"/>
      <c r="I1" s="21"/>
    </row>
    <row r="2" spans="1:9" ht="11.25">
      <c r="A2" s="23" t="s">
        <v>588</v>
      </c>
      <c r="B2" s="24"/>
      <c r="C2" s="24"/>
      <c r="D2" s="25"/>
      <c r="E2" s="26"/>
      <c r="F2" s="25"/>
      <c r="G2" s="24"/>
      <c r="H2" s="25"/>
      <c r="I2" s="25"/>
    </row>
    <row r="3" spans="1:9" ht="11.25">
      <c r="A3" s="23" t="s">
        <v>461</v>
      </c>
      <c r="B3" s="24"/>
      <c r="C3" s="25"/>
      <c r="D3" s="25"/>
      <c r="E3" s="26"/>
      <c r="F3" s="25"/>
      <c r="G3" s="24"/>
      <c r="H3" s="25"/>
      <c r="I3" s="25"/>
    </row>
    <row r="4" spans="1:9" ht="11.25">
      <c r="A4" s="23" t="s">
        <v>462</v>
      </c>
      <c r="B4" s="24"/>
      <c r="C4" s="25"/>
      <c r="D4" s="25"/>
      <c r="E4" s="26"/>
      <c r="F4" s="25"/>
      <c r="G4" s="24"/>
      <c r="H4" s="25"/>
      <c r="I4" s="25"/>
    </row>
    <row r="5" spans="1:9" ht="11.25">
      <c r="A5" s="24"/>
      <c r="B5" s="24"/>
      <c r="C5" s="25"/>
      <c r="D5" s="25"/>
      <c r="E5" s="26"/>
      <c r="F5" s="25"/>
      <c r="G5" s="24"/>
      <c r="H5" s="25"/>
      <c r="I5" s="25"/>
    </row>
    <row r="6" ht="12" thickBot="1"/>
    <row r="7" spans="1:9" s="27" customFormat="1" ht="11.25">
      <c r="A7" s="624" t="s">
        <v>463</v>
      </c>
      <c r="B7" s="189" t="s">
        <v>464</v>
      </c>
      <c r="C7" s="190" t="s">
        <v>96</v>
      </c>
      <c r="D7" s="190"/>
      <c r="E7" s="191"/>
      <c r="F7" s="190"/>
      <c r="G7" s="189" t="s">
        <v>465</v>
      </c>
      <c r="H7" s="192" t="s">
        <v>96</v>
      </c>
      <c r="I7" s="39"/>
    </row>
    <row r="8" spans="1:9" s="22" customFormat="1" ht="31.5" customHeight="1" thickBot="1">
      <c r="A8" s="625"/>
      <c r="B8" s="195"/>
      <c r="C8" s="196"/>
      <c r="D8" s="197" t="s">
        <v>509</v>
      </c>
      <c r="E8" s="198" t="s">
        <v>466</v>
      </c>
      <c r="F8" s="197" t="s">
        <v>510</v>
      </c>
      <c r="G8" s="195"/>
      <c r="H8" s="199"/>
      <c r="I8" s="40"/>
    </row>
    <row r="9" spans="1:9" ht="15.75" customHeight="1">
      <c r="A9" s="169" t="s">
        <v>602</v>
      </c>
      <c r="B9" s="170" t="s">
        <v>547</v>
      </c>
      <c r="C9" s="46">
        <v>5328350</v>
      </c>
      <c r="D9" s="171" t="s">
        <v>467</v>
      </c>
      <c r="E9" s="172"/>
      <c r="F9" s="171"/>
      <c r="G9" s="170"/>
      <c r="H9" s="173">
        <f>+C9*10%</f>
        <v>532835</v>
      </c>
      <c r="I9" s="41"/>
    </row>
    <row r="10" spans="1:10" ht="13.5" customHeight="1">
      <c r="A10" s="147"/>
      <c r="B10" s="28"/>
      <c r="C10" s="29"/>
      <c r="D10" s="30" t="s">
        <v>467</v>
      </c>
      <c r="E10" s="31"/>
      <c r="F10" s="30"/>
      <c r="G10" s="28"/>
      <c r="H10" s="148">
        <f>+C9*1%</f>
        <v>53283.5</v>
      </c>
      <c r="I10" s="41"/>
      <c r="J10" s="19"/>
    </row>
    <row r="11" spans="1:9" ht="14.25" customHeight="1">
      <c r="A11" s="147"/>
      <c r="B11" s="28"/>
      <c r="C11" s="29"/>
      <c r="D11" s="30" t="s">
        <v>467</v>
      </c>
      <c r="E11" s="31"/>
      <c r="F11" s="30"/>
      <c r="G11" s="28"/>
      <c r="H11" s="148">
        <f>+C9*3%</f>
        <v>159850.5</v>
      </c>
      <c r="I11" s="41"/>
    </row>
    <row r="12" spans="1:9" ht="14.25" customHeight="1">
      <c r="A12" s="147"/>
      <c r="B12" s="28"/>
      <c r="C12" s="29"/>
      <c r="D12" s="30" t="s">
        <v>467</v>
      </c>
      <c r="E12" s="31"/>
      <c r="F12" s="30"/>
      <c r="G12" s="28"/>
      <c r="H12" s="148">
        <v>38000000</v>
      </c>
      <c r="I12" s="41"/>
    </row>
    <row r="13" spans="1:9" ht="15" customHeight="1">
      <c r="A13" s="147"/>
      <c r="B13" s="28"/>
      <c r="C13" s="29"/>
      <c r="D13" s="30"/>
      <c r="E13" s="31"/>
      <c r="F13" s="193"/>
      <c r="G13" s="28"/>
      <c r="H13" s="148"/>
      <c r="I13" s="41"/>
    </row>
    <row r="14" spans="1:9" ht="15" customHeight="1">
      <c r="A14" s="147" t="s">
        <v>541</v>
      </c>
      <c r="B14" s="28" t="s">
        <v>575</v>
      </c>
      <c r="C14" s="226">
        <v>2000000</v>
      </c>
      <c r="D14" s="30" t="s">
        <v>468</v>
      </c>
      <c r="E14" s="31" t="s">
        <v>481</v>
      </c>
      <c r="F14" s="30"/>
      <c r="G14" s="28" t="s">
        <v>579</v>
      </c>
      <c r="H14" s="148">
        <v>2000000</v>
      </c>
      <c r="I14" s="41"/>
    </row>
    <row r="15" spans="1:9" ht="15" customHeight="1">
      <c r="A15" s="147"/>
      <c r="B15" s="28"/>
      <c r="C15" s="29"/>
      <c r="D15" s="30"/>
      <c r="E15" s="31"/>
      <c r="F15" s="30"/>
      <c r="G15" s="28"/>
      <c r="H15" s="148"/>
      <c r="I15" s="41"/>
    </row>
    <row r="16" spans="1:9" ht="15" customHeight="1">
      <c r="A16" s="147" t="s">
        <v>117</v>
      </c>
      <c r="B16" s="28" t="s">
        <v>576</v>
      </c>
      <c r="C16" s="227">
        <v>3400000</v>
      </c>
      <c r="D16" s="30" t="s">
        <v>467</v>
      </c>
      <c r="E16" s="31" t="s">
        <v>182</v>
      </c>
      <c r="F16" s="30"/>
      <c r="G16" s="28" t="s">
        <v>582</v>
      </c>
      <c r="H16" s="148">
        <v>340000</v>
      </c>
      <c r="I16" s="41"/>
    </row>
    <row r="17" spans="1:9" ht="15" customHeight="1">
      <c r="A17" s="147"/>
      <c r="B17" s="28"/>
      <c r="C17" s="227"/>
      <c r="D17" s="30" t="s">
        <v>580</v>
      </c>
      <c r="E17" s="31" t="s">
        <v>182</v>
      </c>
      <c r="F17" s="30"/>
      <c r="G17" s="28" t="s">
        <v>581</v>
      </c>
      <c r="H17" s="148">
        <v>2142000</v>
      </c>
      <c r="I17" s="41"/>
    </row>
    <row r="18" spans="1:9" ht="15" customHeight="1">
      <c r="A18" s="147"/>
      <c r="B18" s="28"/>
      <c r="C18" s="227"/>
      <c r="D18" s="30"/>
      <c r="E18" s="31"/>
      <c r="F18" s="30"/>
      <c r="G18" s="28"/>
      <c r="H18" s="148"/>
      <c r="I18" s="41"/>
    </row>
    <row r="19" spans="1:10" ht="11.25">
      <c r="A19" s="147"/>
      <c r="B19" s="28"/>
      <c r="C19" s="29"/>
      <c r="D19" s="30"/>
      <c r="E19" s="31"/>
      <c r="F19" s="30"/>
      <c r="G19" s="28"/>
      <c r="H19" s="148"/>
      <c r="I19" s="41"/>
      <c r="J19" s="18" t="s">
        <v>88</v>
      </c>
    </row>
    <row r="20" spans="1:9" ht="16.5" customHeight="1">
      <c r="A20" s="147" t="s">
        <v>115</v>
      </c>
      <c r="B20" s="28" t="s">
        <v>134</v>
      </c>
      <c r="C20" s="29">
        <v>49500000</v>
      </c>
      <c r="D20" s="30" t="s">
        <v>468</v>
      </c>
      <c r="E20" s="31" t="s">
        <v>471</v>
      </c>
      <c r="F20" s="30"/>
      <c r="G20" s="28" t="s">
        <v>134</v>
      </c>
      <c r="H20" s="148">
        <f>+C20</f>
        <v>49500000</v>
      </c>
      <c r="I20" s="41"/>
    </row>
    <row r="21" spans="1:9" ht="16.5" customHeight="1">
      <c r="A21" s="147"/>
      <c r="B21" s="28"/>
      <c r="C21" s="29"/>
      <c r="D21" s="30"/>
      <c r="E21" s="31"/>
      <c r="F21" s="30"/>
      <c r="G21" s="28"/>
      <c r="H21" s="148"/>
      <c r="I21" s="41"/>
    </row>
    <row r="22" spans="1:9" ht="16.5" customHeight="1">
      <c r="A22" s="147" t="s">
        <v>545</v>
      </c>
      <c r="B22" s="28" t="s">
        <v>577</v>
      </c>
      <c r="C22" s="227">
        <v>180000000</v>
      </c>
      <c r="D22" s="30" t="s">
        <v>468</v>
      </c>
      <c r="E22" s="31" t="s">
        <v>472</v>
      </c>
      <c r="F22" s="30"/>
      <c r="G22" s="28" t="s">
        <v>583</v>
      </c>
      <c r="H22" s="148">
        <v>72000000</v>
      </c>
      <c r="I22" s="41"/>
    </row>
    <row r="23" spans="1:9" ht="16.5" customHeight="1">
      <c r="A23" s="147"/>
      <c r="B23" s="28"/>
      <c r="C23" s="29"/>
      <c r="D23" s="30" t="s">
        <v>469</v>
      </c>
      <c r="E23" s="31" t="s">
        <v>292</v>
      </c>
      <c r="F23" s="30">
        <v>2</v>
      </c>
      <c r="G23" s="28" t="s">
        <v>587</v>
      </c>
      <c r="H23" s="148">
        <v>72000000</v>
      </c>
      <c r="I23" s="41"/>
    </row>
    <row r="24" spans="1:9" ht="16.5" customHeight="1">
      <c r="A24" s="147"/>
      <c r="B24" s="28"/>
      <c r="C24" s="29"/>
      <c r="D24" s="30" t="s">
        <v>469</v>
      </c>
      <c r="E24" s="31" t="s">
        <v>407</v>
      </c>
      <c r="F24" s="30"/>
      <c r="G24" s="28" t="s">
        <v>584</v>
      </c>
      <c r="H24" s="148">
        <v>36000000</v>
      </c>
      <c r="I24" s="41"/>
    </row>
    <row r="25" spans="1:11" ht="15.75" customHeight="1">
      <c r="A25" s="147"/>
      <c r="B25" s="28"/>
      <c r="C25" s="29"/>
      <c r="D25" s="30"/>
      <c r="E25" s="31"/>
      <c r="F25" s="30"/>
      <c r="G25" s="28"/>
      <c r="H25" s="149"/>
      <c r="I25" s="42"/>
      <c r="K25" s="19"/>
    </row>
    <row r="26" spans="1:9" ht="15.75" customHeight="1">
      <c r="A26" s="147" t="s">
        <v>473</v>
      </c>
      <c r="B26" s="28" t="s">
        <v>585</v>
      </c>
      <c r="C26" s="29">
        <v>382238</v>
      </c>
      <c r="D26" s="30" t="s">
        <v>469</v>
      </c>
      <c r="E26" s="31" t="s">
        <v>407</v>
      </c>
      <c r="F26" s="30"/>
      <c r="G26" s="28" t="s">
        <v>584</v>
      </c>
      <c r="H26" s="148">
        <v>382238</v>
      </c>
      <c r="I26" s="42"/>
    </row>
    <row r="27" spans="1:9" ht="12.75" customHeight="1">
      <c r="A27" s="147"/>
      <c r="B27" s="28"/>
      <c r="C27" s="29"/>
      <c r="D27" s="30"/>
      <c r="E27" s="31"/>
      <c r="F27" s="30"/>
      <c r="G27" s="28"/>
      <c r="H27" s="149"/>
      <c r="I27" s="42"/>
    </row>
    <row r="28" spans="1:9" ht="13.5" customHeight="1">
      <c r="A28" s="147" t="s">
        <v>578</v>
      </c>
      <c r="B28" s="28" t="s">
        <v>586</v>
      </c>
      <c r="C28" s="29">
        <v>934565</v>
      </c>
      <c r="D28" s="30" t="s">
        <v>469</v>
      </c>
      <c r="E28" s="31" t="s">
        <v>292</v>
      </c>
      <c r="F28" s="30">
        <v>2</v>
      </c>
      <c r="G28" s="28" t="s">
        <v>587</v>
      </c>
      <c r="H28" s="148">
        <v>934565</v>
      </c>
      <c r="I28" s="42"/>
    </row>
    <row r="29" spans="1:9" ht="16.5" customHeight="1">
      <c r="A29" s="155"/>
      <c r="B29" s="34"/>
      <c r="C29" s="29"/>
      <c r="D29" s="30"/>
      <c r="E29" s="31"/>
      <c r="F29" s="30"/>
      <c r="G29" s="34"/>
      <c r="H29" s="148"/>
      <c r="I29" s="41"/>
    </row>
    <row r="30" spans="1:10" ht="15" customHeight="1">
      <c r="A30" s="229"/>
      <c r="B30" s="228"/>
      <c r="C30" s="230"/>
      <c r="D30" s="231"/>
      <c r="E30" s="232"/>
      <c r="F30" s="231"/>
      <c r="G30" s="228"/>
      <c r="H30" s="225"/>
      <c r="I30" s="42"/>
      <c r="J30" s="18" t="s">
        <v>89</v>
      </c>
    </row>
    <row r="31" spans="1:13" ht="14.25" customHeight="1">
      <c r="A31" s="234"/>
      <c r="B31" s="235"/>
      <c r="C31" s="226"/>
      <c r="D31" s="236"/>
      <c r="E31" s="237"/>
      <c r="F31" s="236"/>
      <c r="G31" s="235"/>
      <c r="H31" s="238"/>
      <c r="I31" s="41"/>
      <c r="M31" s="19"/>
    </row>
    <row r="32" spans="1:13" ht="14.25" customHeight="1">
      <c r="A32" s="234"/>
      <c r="B32" s="235"/>
      <c r="C32" s="226"/>
      <c r="D32" s="236"/>
      <c r="E32" s="237"/>
      <c r="F32" s="236"/>
      <c r="G32" s="235"/>
      <c r="H32" s="224"/>
      <c r="I32" s="41"/>
      <c r="M32" s="19"/>
    </row>
    <row r="33" spans="1:13" ht="14.25" customHeight="1">
      <c r="A33" s="234"/>
      <c r="B33" s="235"/>
      <c r="C33" s="226"/>
      <c r="D33" s="236"/>
      <c r="E33" s="237"/>
      <c r="F33" s="236"/>
      <c r="G33" s="235"/>
      <c r="H33" s="238"/>
      <c r="I33" s="41"/>
      <c r="M33" s="19"/>
    </row>
    <row r="34" spans="1:13" ht="14.25" customHeight="1">
      <c r="A34" s="234"/>
      <c r="B34" s="235"/>
      <c r="C34" s="226"/>
      <c r="D34" s="236"/>
      <c r="E34" s="237"/>
      <c r="F34" s="236"/>
      <c r="G34" s="235"/>
      <c r="H34" s="224"/>
      <c r="I34" s="41"/>
      <c r="M34" s="19"/>
    </row>
    <row r="35" spans="1:13" ht="14.25" customHeight="1">
      <c r="A35" s="234"/>
      <c r="B35" s="235"/>
      <c r="C35" s="226"/>
      <c r="D35" s="236"/>
      <c r="E35" s="237"/>
      <c r="F35" s="236"/>
      <c r="G35" s="235"/>
      <c r="H35" s="224"/>
      <c r="I35" s="41"/>
      <c r="M35" s="19"/>
    </row>
    <row r="36" spans="1:13" ht="14.25" customHeight="1">
      <c r="A36" s="234"/>
      <c r="B36" s="235"/>
      <c r="C36" s="226"/>
      <c r="D36" s="236"/>
      <c r="E36" s="237"/>
      <c r="F36" s="236"/>
      <c r="G36" s="235"/>
      <c r="H36" s="224"/>
      <c r="I36" s="41"/>
      <c r="M36" s="19"/>
    </row>
    <row r="37" spans="1:13" ht="14.25" customHeight="1">
      <c r="A37" s="234"/>
      <c r="B37" s="235"/>
      <c r="C37" s="226"/>
      <c r="D37" s="236"/>
      <c r="E37" s="237"/>
      <c r="F37" s="236"/>
      <c r="G37" s="235"/>
      <c r="H37" s="224"/>
      <c r="I37" s="41"/>
      <c r="M37" s="19"/>
    </row>
    <row r="38" spans="1:13" ht="14.25" customHeight="1">
      <c r="A38" s="234"/>
      <c r="B38" s="235"/>
      <c r="C38" s="226"/>
      <c r="D38" s="236"/>
      <c r="E38" s="237"/>
      <c r="F38" s="236"/>
      <c r="G38" s="235"/>
      <c r="H38" s="224"/>
      <c r="I38" s="41"/>
      <c r="M38" s="19"/>
    </row>
    <row r="39" spans="1:13" ht="14.25" customHeight="1">
      <c r="A39" s="234"/>
      <c r="B39" s="235"/>
      <c r="C39" s="226"/>
      <c r="D39" s="236"/>
      <c r="E39" s="237"/>
      <c r="F39" s="236"/>
      <c r="G39" s="235"/>
      <c r="H39" s="224"/>
      <c r="I39" s="41"/>
      <c r="M39" s="19"/>
    </row>
    <row r="40" spans="1:13" ht="15" customHeight="1">
      <c r="A40" s="234"/>
      <c r="B40" s="235"/>
      <c r="C40" s="226"/>
      <c r="D40" s="236"/>
      <c r="E40" s="237"/>
      <c r="F40" s="236"/>
      <c r="G40" s="235"/>
      <c r="H40" s="224"/>
      <c r="I40" s="41"/>
      <c r="M40" s="19"/>
    </row>
    <row r="41" spans="1:13" ht="15.75" customHeight="1">
      <c r="A41" s="234"/>
      <c r="B41" s="235"/>
      <c r="C41" s="226"/>
      <c r="D41" s="236"/>
      <c r="E41" s="237"/>
      <c r="F41" s="236"/>
      <c r="G41" s="222"/>
      <c r="H41" s="224"/>
      <c r="I41" s="41"/>
      <c r="M41" s="19"/>
    </row>
    <row r="42" spans="1:13" ht="17.25" customHeight="1">
      <c r="A42" s="234"/>
      <c r="B42" s="235"/>
      <c r="C42" s="226"/>
      <c r="D42" s="236"/>
      <c r="E42" s="237"/>
      <c r="F42" s="236"/>
      <c r="G42" s="222"/>
      <c r="H42" s="224"/>
      <c r="I42" s="41"/>
      <c r="M42" s="19"/>
    </row>
    <row r="43" spans="1:13" ht="14.25" customHeight="1">
      <c r="A43" s="234"/>
      <c r="B43" s="235"/>
      <c r="C43" s="226"/>
      <c r="D43" s="236"/>
      <c r="E43" s="237"/>
      <c r="F43" s="236"/>
      <c r="G43" s="222"/>
      <c r="H43" s="224"/>
      <c r="I43" s="41"/>
      <c r="M43" s="19"/>
    </row>
    <row r="44" spans="1:13" ht="14.25" customHeight="1">
      <c r="A44" s="234"/>
      <c r="B44" s="235"/>
      <c r="C44" s="226"/>
      <c r="D44" s="236"/>
      <c r="E44" s="237"/>
      <c r="F44" s="236"/>
      <c r="G44" s="235"/>
      <c r="H44" s="224"/>
      <c r="I44" s="41"/>
      <c r="M44" s="19"/>
    </row>
    <row r="45" spans="1:13" ht="15" customHeight="1">
      <c r="A45" s="234"/>
      <c r="B45" s="235"/>
      <c r="C45" s="226"/>
      <c r="D45" s="236"/>
      <c r="E45" s="237"/>
      <c r="F45" s="236"/>
      <c r="G45" s="235"/>
      <c r="H45" s="224"/>
      <c r="I45" s="41"/>
      <c r="M45" s="19"/>
    </row>
    <row r="46" spans="1:12" ht="18.75" customHeight="1">
      <c r="A46" s="234"/>
      <c r="B46" s="235"/>
      <c r="C46" s="226"/>
      <c r="D46" s="236"/>
      <c r="E46" s="237"/>
      <c r="F46" s="236"/>
      <c r="G46" s="235"/>
      <c r="H46" s="224"/>
      <c r="I46" s="41"/>
      <c r="L46" s="19"/>
    </row>
    <row r="47" spans="1:12" ht="15.75" customHeight="1">
      <c r="A47" s="234"/>
      <c r="B47" s="235"/>
      <c r="C47" s="226"/>
      <c r="D47" s="236"/>
      <c r="E47" s="237"/>
      <c r="F47" s="236"/>
      <c r="G47" s="235"/>
      <c r="H47" s="224"/>
      <c r="I47" s="41"/>
      <c r="L47" s="19"/>
    </row>
    <row r="48" spans="1:12" ht="13.5" customHeight="1">
      <c r="A48" s="234"/>
      <c r="B48" s="235"/>
      <c r="C48" s="226"/>
      <c r="D48" s="236"/>
      <c r="E48" s="237"/>
      <c r="F48" s="236"/>
      <c r="G48" s="239"/>
      <c r="H48" s="240"/>
      <c r="I48" s="41"/>
      <c r="L48" s="19"/>
    </row>
    <row r="49" spans="1:12" ht="20.25" customHeight="1">
      <c r="A49" s="234"/>
      <c r="B49" s="235"/>
      <c r="C49" s="226"/>
      <c r="D49" s="236"/>
      <c r="E49" s="237"/>
      <c r="F49" s="236"/>
      <c r="G49" s="235"/>
      <c r="H49" s="240"/>
      <c r="I49" s="41"/>
      <c r="L49" s="19"/>
    </row>
    <row r="50" spans="1:12" ht="23.25" customHeight="1">
      <c r="A50" s="234"/>
      <c r="B50" s="235"/>
      <c r="C50" s="226"/>
      <c r="D50" s="236"/>
      <c r="E50" s="237"/>
      <c r="F50" s="236"/>
      <c r="G50" s="235"/>
      <c r="H50" s="240"/>
      <c r="I50" s="41"/>
      <c r="L50" s="19"/>
    </row>
    <row r="51" spans="1:12" ht="23.25" customHeight="1">
      <c r="A51" s="234"/>
      <c r="B51" s="235"/>
      <c r="C51" s="226"/>
      <c r="D51" s="236"/>
      <c r="E51" s="237"/>
      <c r="F51" s="236"/>
      <c r="G51" s="235"/>
      <c r="H51" s="240"/>
      <c r="I51" s="41"/>
      <c r="L51" s="19"/>
    </row>
    <row r="52" spans="1:12" ht="23.25" customHeight="1">
      <c r="A52" s="234"/>
      <c r="B52" s="235"/>
      <c r="C52" s="226"/>
      <c r="D52" s="236"/>
      <c r="E52" s="237"/>
      <c r="F52" s="236"/>
      <c r="G52" s="235"/>
      <c r="H52" s="240"/>
      <c r="I52" s="41"/>
      <c r="L52" s="19"/>
    </row>
    <row r="53" spans="1:12" ht="23.25" customHeight="1">
      <c r="A53" s="234"/>
      <c r="B53" s="235"/>
      <c r="C53" s="226"/>
      <c r="D53" s="236"/>
      <c r="E53" s="237"/>
      <c r="F53" s="236"/>
      <c r="G53" s="235"/>
      <c r="H53" s="224"/>
      <c r="I53" s="41"/>
      <c r="L53" s="19"/>
    </row>
    <row r="54" spans="1:12" ht="23.25" customHeight="1">
      <c r="A54" s="234"/>
      <c r="B54" s="235"/>
      <c r="C54" s="226"/>
      <c r="D54" s="236"/>
      <c r="E54" s="237"/>
      <c r="F54" s="236"/>
      <c r="G54" s="235"/>
      <c r="H54" s="224"/>
      <c r="I54" s="41"/>
      <c r="L54" s="19"/>
    </row>
    <row r="55" spans="1:12" ht="23.25" customHeight="1">
      <c r="A55" s="234"/>
      <c r="B55" s="235"/>
      <c r="C55" s="226"/>
      <c r="D55" s="236"/>
      <c r="E55" s="237"/>
      <c r="F55" s="236"/>
      <c r="G55" s="222"/>
      <c r="H55" s="224"/>
      <c r="I55" s="41"/>
      <c r="L55" s="19"/>
    </row>
    <row r="56" spans="1:12" ht="23.25" customHeight="1">
      <c r="A56" s="234"/>
      <c r="B56" s="235"/>
      <c r="C56" s="226"/>
      <c r="D56" s="236"/>
      <c r="E56" s="237"/>
      <c r="F56" s="236"/>
      <c r="G56" s="222"/>
      <c r="H56" s="224"/>
      <c r="I56" s="41"/>
      <c r="L56" s="19"/>
    </row>
    <row r="57" spans="1:12" ht="23.25" customHeight="1">
      <c r="A57" s="234"/>
      <c r="B57" s="235"/>
      <c r="C57" s="226"/>
      <c r="D57" s="236"/>
      <c r="E57" s="237"/>
      <c r="F57" s="236"/>
      <c r="G57" s="222"/>
      <c r="H57" s="224"/>
      <c r="I57" s="41"/>
      <c r="L57" s="19"/>
    </row>
    <row r="58" spans="1:12" ht="23.25" customHeight="1">
      <c r="A58" s="234"/>
      <c r="B58" s="235"/>
      <c r="C58" s="226"/>
      <c r="D58" s="236"/>
      <c r="E58" s="237"/>
      <c r="F58" s="236"/>
      <c r="G58" s="222"/>
      <c r="H58" s="224"/>
      <c r="I58" s="41"/>
      <c r="L58" s="19"/>
    </row>
    <row r="59" spans="1:12" ht="23.25" customHeight="1">
      <c r="A59" s="234"/>
      <c r="B59" s="235"/>
      <c r="C59" s="226"/>
      <c r="D59" s="236"/>
      <c r="E59" s="237"/>
      <c r="F59" s="236"/>
      <c r="G59" s="235"/>
      <c r="H59" s="224"/>
      <c r="I59" s="41"/>
      <c r="L59" s="19"/>
    </row>
    <row r="60" spans="1:12" ht="23.25" customHeight="1">
      <c r="A60" s="234"/>
      <c r="B60" s="235"/>
      <c r="C60" s="226"/>
      <c r="D60" s="236"/>
      <c r="E60" s="237"/>
      <c r="F60" s="236"/>
      <c r="G60" s="235"/>
      <c r="H60" s="224"/>
      <c r="I60" s="41"/>
      <c r="L60" s="19"/>
    </row>
    <row r="61" spans="1:12" ht="23.25" customHeight="1">
      <c r="A61" s="234"/>
      <c r="B61" s="235"/>
      <c r="C61" s="226"/>
      <c r="D61" s="236"/>
      <c r="E61" s="237"/>
      <c r="F61" s="236"/>
      <c r="G61" s="235"/>
      <c r="H61" s="224"/>
      <c r="I61" s="41"/>
      <c r="L61" s="19"/>
    </row>
    <row r="62" spans="1:12" ht="23.25" customHeight="1">
      <c r="A62" s="234"/>
      <c r="B62" s="235"/>
      <c r="C62" s="226"/>
      <c r="D62" s="236"/>
      <c r="E62" s="237"/>
      <c r="F62" s="236"/>
      <c r="G62" s="235"/>
      <c r="H62" s="224"/>
      <c r="I62" s="41"/>
      <c r="L62" s="19"/>
    </row>
    <row r="63" spans="1:12" ht="23.25" customHeight="1">
      <c r="A63" s="234"/>
      <c r="B63" s="235"/>
      <c r="C63" s="226"/>
      <c r="D63" s="236"/>
      <c r="E63" s="237"/>
      <c r="F63" s="236"/>
      <c r="G63" s="235"/>
      <c r="H63" s="224"/>
      <c r="I63" s="41"/>
      <c r="L63" s="19"/>
    </row>
    <row r="64" spans="1:12" ht="23.25" customHeight="1">
      <c r="A64" s="234"/>
      <c r="B64" s="235"/>
      <c r="C64" s="226"/>
      <c r="D64" s="236"/>
      <c r="E64" s="237"/>
      <c r="F64" s="236"/>
      <c r="G64" s="235"/>
      <c r="H64" s="224"/>
      <c r="I64" s="41"/>
      <c r="L64" s="19"/>
    </row>
    <row r="65" spans="1:12" ht="23.25" customHeight="1">
      <c r="A65" s="234"/>
      <c r="B65" s="235"/>
      <c r="C65" s="226"/>
      <c r="D65" s="236"/>
      <c r="E65" s="237"/>
      <c r="F65" s="236"/>
      <c r="G65" s="235"/>
      <c r="H65" s="224"/>
      <c r="I65" s="41"/>
      <c r="L65" s="19"/>
    </row>
    <row r="66" spans="1:12" ht="23.25" customHeight="1">
      <c r="A66" s="234"/>
      <c r="B66" s="235"/>
      <c r="C66" s="226"/>
      <c r="D66" s="236"/>
      <c r="E66" s="237"/>
      <c r="F66" s="236"/>
      <c r="G66" s="239"/>
      <c r="H66" s="224"/>
      <c r="I66" s="41"/>
      <c r="L66" s="19"/>
    </row>
    <row r="67" spans="1:12" ht="23.25" customHeight="1">
      <c r="A67" s="234"/>
      <c r="B67" s="235"/>
      <c r="C67" s="226"/>
      <c r="D67" s="236"/>
      <c r="E67" s="237"/>
      <c r="F67" s="236"/>
      <c r="G67" s="222"/>
      <c r="H67" s="224"/>
      <c r="I67" s="41"/>
      <c r="L67" s="19"/>
    </row>
    <row r="68" spans="1:12" ht="36.75" customHeight="1">
      <c r="A68" s="234"/>
      <c r="B68" s="235"/>
      <c r="C68" s="226"/>
      <c r="D68" s="236"/>
      <c r="E68" s="237"/>
      <c r="F68" s="236"/>
      <c r="G68" s="222"/>
      <c r="H68" s="224"/>
      <c r="I68" s="41"/>
      <c r="L68" s="19"/>
    </row>
    <row r="69" spans="1:12" ht="23.25" customHeight="1">
      <c r="A69" s="234"/>
      <c r="B69" s="235"/>
      <c r="C69" s="226"/>
      <c r="D69" s="236"/>
      <c r="E69" s="237"/>
      <c r="F69" s="236"/>
      <c r="G69" s="235"/>
      <c r="H69" s="224"/>
      <c r="I69" s="41"/>
      <c r="L69" s="19"/>
    </row>
    <row r="70" spans="1:12" ht="32.25" customHeight="1">
      <c r="A70" s="229"/>
      <c r="B70" s="228"/>
      <c r="C70" s="230"/>
      <c r="D70" s="231"/>
      <c r="E70" s="232"/>
      <c r="F70" s="232"/>
      <c r="G70" s="241"/>
      <c r="H70" s="233"/>
      <c r="I70" s="42"/>
      <c r="K70" s="19">
        <f>+H70-C31</f>
        <v>0</v>
      </c>
      <c r="L70" s="43"/>
    </row>
    <row r="71" spans="1:12" ht="36.75" customHeight="1">
      <c r="A71" s="147"/>
      <c r="B71" s="235"/>
      <c r="C71" s="226"/>
      <c r="D71" s="236"/>
      <c r="E71" s="237"/>
      <c r="F71" s="236"/>
      <c r="G71" s="235"/>
      <c r="H71" s="224"/>
      <c r="I71" s="42"/>
      <c r="K71" s="19"/>
      <c r="L71" s="43"/>
    </row>
    <row r="72" spans="1:12" ht="33" customHeight="1">
      <c r="A72" s="147"/>
      <c r="B72" s="235"/>
      <c r="C72" s="226"/>
      <c r="D72" s="236"/>
      <c r="E72" s="237"/>
      <c r="F72" s="236"/>
      <c r="G72" s="222"/>
      <c r="H72" s="224"/>
      <c r="I72" s="42"/>
      <c r="K72" s="19"/>
      <c r="L72" s="43"/>
    </row>
    <row r="73" spans="1:12" ht="41.25" customHeight="1">
      <c r="A73" s="147"/>
      <c r="B73" s="235"/>
      <c r="C73" s="226"/>
      <c r="D73" s="236"/>
      <c r="E73" s="237"/>
      <c r="F73" s="236"/>
      <c r="G73" s="235"/>
      <c r="H73" s="224"/>
      <c r="I73" s="41"/>
      <c r="K73" s="44">
        <f>+K70+L70</f>
        <v>0</v>
      </c>
      <c r="L73" s="19"/>
    </row>
    <row r="74" spans="1:12" ht="35.25" customHeight="1">
      <c r="A74" s="147"/>
      <c r="B74" s="235"/>
      <c r="C74" s="226"/>
      <c r="D74" s="236"/>
      <c r="E74" s="237"/>
      <c r="F74" s="236"/>
      <c r="G74" s="235"/>
      <c r="H74" s="224"/>
      <c r="I74" s="41"/>
      <c r="K74" s="44"/>
      <c r="L74" s="19"/>
    </row>
    <row r="75" spans="1:12" ht="35.25" customHeight="1">
      <c r="A75" s="147"/>
      <c r="B75" s="235"/>
      <c r="C75" s="226"/>
      <c r="D75" s="236"/>
      <c r="E75" s="237"/>
      <c r="F75" s="236"/>
      <c r="G75" s="235"/>
      <c r="H75" s="224"/>
      <c r="I75" s="41"/>
      <c r="K75" s="44"/>
      <c r="L75" s="19"/>
    </row>
    <row r="76" spans="1:12" ht="35.25" customHeight="1">
      <c r="A76" s="147"/>
      <c r="B76" s="235"/>
      <c r="C76" s="226"/>
      <c r="D76" s="236"/>
      <c r="E76" s="237"/>
      <c r="F76" s="236"/>
      <c r="G76" s="222"/>
      <c r="H76" s="224"/>
      <c r="I76" s="41"/>
      <c r="K76" s="44"/>
      <c r="L76" s="19"/>
    </row>
    <row r="77" spans="1:12" ht="35.25" customHeight="1">
      <c r="A77" s="147"/>
      <c r="B77" s="235"/>
      <c r="C77" s="226"/>
      <c r="D77" s="236"/>
      <c r="E77" s="237"/>
      <c r="F77" s="236"/>
      <c r="G77" s="235"/>
      <c r="H77" s="224"/>
      <c r="I77" s="41"/>
      <c r="K77" s="44"/>
      <c r="L77" s="19"/>
    </row>
    <row r="78" spans="1:12" ht="35.25" customHeight="1">
      <c r="A78" s="147"/>
      <c r="B78" s="235"/>
      <c r="C78" s="226"/>
      <c r="D78" s="236"/>
      <c r="E78" s="237"/>
      <c r="F78" s="236"/>
      <c r="G78" s="235"/>
      <c r="H78" s="224"/>
      <c r="I78" s="41"/>
      <c r="K78" s="44"/>
      <c r="L78" s="19"/>
    </row>
    <row r="79" spans="1:12" ht="35.25" customHeight="1">
      <c r="A79" s="147"/>
      <c r="B79" s="235"/>
      <c r="C79" s="226"/>
      <c r="D79" s="236"/>
      <c r="E79" s="237"/>
      <c r="F79" s="236"/>
      <c r="G79" s="235"/>
      <c r="H79" s="224"/>
      <c r="I79" s="41"/>
      <c r="K79" s="44"/>
      <c r="L79" s="19"/>
    </row>
    <row r="80" spans="1:12" ht="35.25" customHeight="1">
      <c r="A80" s="147"/>
      <c r="B80" s="235"/>
      <c r="C80" s="226"/>
      <c r="D80" s="236"/>
      <c r="E80" s="237"/>
      <c r="F80" s="236"/>
      <c r="G80" s="235"/>
      <c r="H80" s="224"/>
      <c r="I80" s="41"/>
      <c r="K80" s="44"/>
      <c r="L80" s="19"/>
    </row>
    <row r="81" spans="1:12" ht="35.25" customHeight="1">
      <c r="A81" s="147"/>
      <c r="B81" s="235"/>
      <c r="C81" s="226"/>
      <c r="D81" s="236"/>
      <c r="E81" s="237"/>
      <c r="F81" s="236"/>
      <c r="G81" s="235"/>
      <c r="H81" s="224"/>
      <c r="I81" s="41"/>
      <c r="K81" s="44"/>
      <c r="L81" s="19"/>
    </row>
    <row r="82" spans="1:12" ht="35.25" customHeight="1">
      <c r="A82" s="147"/>
      <c r="B82" s="235"/>
      <c r="C82" s="226"/>
      <c r="D82" s="236"/>
      <c r="E82" s="237"/>
      <c r="F82" s="236"/>
      <c r="G82" s="235"/>
      <c r="H82" s="224"/>
      <c r="I82" s="41"/>
      <c r="K82" s="44"/>
      <c r="L82" s="19"/>
    </row>
    <row r="83" spans="1:12" ht="35.25" customHeight="1">
      <c r="A83" s="147"/>
      <c r="B83" s="235"/>
      <c r="C83" s="226"/>
      <c r="D83" s="236"/>
      <c r="E83" s="237"/>
      <c r="F83" s="236"/>
      <c r="G83" s="235"/>
      <c r="H83" s="224"/>
      <c r="I83" s="41"/>
      <c r="K83" s="44"/>
      <c r="L83" s="19"/>
    </row>
    <row r="84" spans="1:12" ht="35.25" customHeight="1">
      <c r="A84" s="147"/>
      <c r="B84" s="235"/>
      <c r="C84" s="226"/>
      <c r="D84" s="236"/>
      <c r="E84" s="237"/>
      <c r="F84" s="236"/>
      <c r="G84" s="235"/>
      <c r="H84" s="224"/>
      <c r="I84" s="41"/>
      <c r="K84" s="44"/>
      <c r="L84" s="19"/>
    </row>
    <row r="85" spans="1:12" ht="35.25" customHeight="1">
      <c r="A85" s="147"/>
      <c r="B85" s="235"/>
      <c r="C85" s="226"/>
      <c r="D85" s="236"/>
      <c r="E85" s="237"/>
      <c r="F85" s="236"/>
      <c r="G85" s="235"/>
      <c r="H85" s="224"/>
      <c r="I85" s="41"/>
      <c r="K85" s="44"/>
      <c r="L85" s="19"/>
    </row>
    <row r="86" spans="1:12" ht="35.25" customHeight="1">
      <c r="A86" s="147"/>
      <c r="B86" s="28"/>
      <c r="C86" s="29"/>
      <c r="D86" s="30"/>
      <c r="E86" s="31"/>
      <c r="F86" s="31"/>
      <c r="G86" s="35"/>
      <c r="H86" s="148"/>
      <c r="I86" s="41"/>
      <c r="K86" s="44"/>
      <c r="L86" s="19"/>
    </row>
    <row r="87" spans="1:12" ht="35.25" customHeight="1">
      <c r="A87" s="147"/>
      <c r="B87" s="28"/>
      <c r="C87" s="29"/>
      <c r="D87" s="30"/>
      <c r="E87" s="31"/>
      <c r="F87" s="31"/>
      <c r="G87" s="35"/>
      <c r="H87" s="148"/>
      <c r="I87" s="41"/>
      <c r="K87" s="44"/>
      <c r="L87" s="19"/>
    </row>
    <row r="88" spans="1:12" ht="35.25" customHeight="1">
      <c r="A88" s="147"/>
      <c r="B88" s="28"/>
      <c r="C88" s="29"/>
      <c r="D88" s="30"/>
      <c r="E88" s="31"/>
      <c r="F88" s="31"/>
      <c r="G88" s="35"/>
      <c r="H88" s="148"/>
      <c r="I88" s="41"/>
      <c r="K88" s="44"/>
      <c r="L88" s="19"/>
    </row>
    <row r="89" spans="1:12" ht="35.25" customHeight="1">
      <c r="A89" s="147"/>
      <c r="B89" s="28"/>
      <c r="C89" s="29"/>
      <c r="D89" s="30"/>
      <c r="E89" s="31"/>
      <c r="F89" s="31"/>
      <c r="G89" s="35"/>
      <c r="H89" s="148"/>
      <c r="I89" s="41"/>
      <c r="K89" s="44"/>
      <c r="L89" s="19"/>
    </row>
    <row r="90" spans="1:12" ht="35.25" customHeight="1">
      <c r="A90" s="147"/>
      <c r="B90" s="28"/>
      <c r="C90" s="29"/>
      <c r="D90" s="30"/>
      <c r="E90" s="31"/>
      <c r="F90" s="31"/>
      <c r="G90" s="35"/>
      <c r="H90" s="148"/>
      <c r="I90" s="41"/>
      <c r="K90" s="44"/>
      <c r="L90" s="19"/>
    </row>
    <row r="91" spans="1:12" ht="35.25" customHeight="1">
      <c r="A91" s="147"/>
      <c r="B91" s="28"/>
      <c r="C91" s="29"/>
      <c r="D91" s="30"/>
      <c r="E91" s="31"/>
      <c r="F91" s="31"/>
      <c r="G91" s="35"/>
      <c r="H91" s="148"/>
      <c r="I91" s="41"/>
      <c r="K91" s="44"/>
      <c r="L91" s="19"/>
    </row>
    <row r="92" spans="1:12" ht="35.25" customHeight="1">
      <c r="A92" s="147"/>
      <c r="B92" s="28"/>
      <c r="C92" s="29"/>
      <c r="D92" s="30"/>
      <c r="E92" s="31"/>
      <c r="F92" s="31"/>
      <c r="G92" s="35"/>
      <c r="H92" s="148"/>
      <c r="I92" s="41"/>
      <c r="K92" s="44"/>
      <c r="L92" s="19"/>
    </row>
    <row r="93" spans="1:12" ht="35.25" customHeight="1">
      <c r="A93" s="147"/>
      <c r="B93" s="28"/>
      <c r="C93" s="29"/>
      <c r="D93" s="30"/>
      <c r="E93" s="31"/>
      <c r="F93" s="31"/>
      <c r="G93" s="35"/>
      <c r="H93" s="148"/>
      <c r="I93" s="41"/>
      <c r="K93" s="44"/>
      <c r="L93" s="19"/>
    </row>
    <row r="94" spans="1:12" ht="35.25" customHeight="1">
      <c r="A94" s="147"/>
      <c r="B94" s="28"/>
      <c r="C94" s="29"/>
      <c r="D94" s="30"/>
      <c r="E94" s="31"/>
      <c r="F94" s="31"/>
      <c r="G94" s="35"/>
      <c r="H94" s="148"/>
      <c r="I94" s="41"/>
      <c r="K94" s="44"/>
      <c r="L94" s="19"/>
    </row>
    <row r="95" spans="1:12" ht="35.25" customHeight="1">
      <c r="A95" s="147"/>
      <c r="B95" s="28"/>
      <c r="C95" s="29"/>
      <c r="D95" s="30"/>
      <c r="E95" s="31"/>
      <c r="F95" s="31"/>
      <c r="G95" s="35"/>
      <c r="H95" s="148"/>
      <c r="I95" s="41"/>
      <c r="K95" s="44"/>
      <c r="L95" s="19"/>
    </row>
    <row r="96" spans="1:12" ht="35.25" customHeight="1">
      <c r="A96" s="147"/>
      <c r="B96" s="28"/>
      <c r="C96" s="29"/>
      <c r="D96" s="30"/>
      <c r="E96" s="31"/>
      <c r="F96" s="31"/>
      <c r="G96" s="35"/>
      <c r="H96" s="148"/>
      <c r="I96" s="41"/>
      <c r="K96" s="44"/>
      <c r="L96" s="19"/>
    </row>
    <row r="97" spans="1:12" ht="35.25" customHeight="1">
      <c r="A97" s="147"/>
      <c r="B97" s="28"/>
      <c r="C97" s="29"/>
      <c r="D97" s="30"/>
      <c r="E97" s="31"/>
      <c r="F97" s="31"/>
      <c r="G97" s="35"/>
      <c r="H97" s="148"/>
      <c r="I97" s="41"/>
      <c r="K97" s="44"/>
      <c r="L97" s="19"/>
    </row>
    <row r="98" spans="1:12" ht="15" customHeight="1">
      <c r="A98" s="147"/>
      <c r="B98" s="28"/>
      <c r="C98" s="29"/>
      <c r="D98" s="30"/>
      <c r="E98" s="31"/>
      <c r="F98" s="31"/>
      <c r="G98" s="28"/>
      <c r="H98" s="148"/>
      <c r="I98" s="41"/>
      <c r="K98" s="44"/>
      <c r="L98" s="19"/>
    </row>
    <row r="99" spans="1:12" ht="15" customHeight="1">
      <c r="A99" s="147"/>
      <c r="B99" s="28"/>
      <c r="C99" s="29"/>
      <c r="D99" s="30"/>
      <c r="E99" s="31"/>
      <c r="F99" s="31"/>
      <c r="G99" s="28"/>
      <c r="H99" s="148"/>
      <c r="I99" s="41"/>
      <c r="K99" s="44"/>
      <c r="L99" s="19"/>
    </row>
    <row r="100" spans="1:12" ht="15" customHeight="1">
      <c r="A100" s="147"/>
      <c r="B100" s="28"/>
      <c r="C100" s="29"/>
      <c r="D100" s="30"/>
      <c r="E100" s="31"/>
      <c r="F100" s="31"/>
      <c r="G100" s="28"/>
      <c r="H100" s="148"/>
      <c r="I100" s="41"/>
      <c r="K100" s="44"/>
      <c r="L100" s="19"/>
    </row>
    <row r="101" spans="1:12" ht="15" customHeight="1">
      <c r="A101" s="147"/>
      <c r="B101" s="28"/>
      <c r="C101" s="29"/>
      <c r="D101" s="30"/>
      <c r="E101" s="31"/>
      <c r="F101" s="31"/>
      <c r="G101" s="28"/>
      <c r="H101" s="148"/>
      <c r="I101" s="41"/>
      <c r="K101" s="44"/>
      <c r="L101" s="19"/>
    </row>
    <row r="102" spans="1:12" ht="24" customHeight="1">
      <c r="A102" s="147"/>
      <c r="B102" s="28"/>
      <c r="C102" s="29"/>
      <c r="D102" s="30"/>
      <c r="E102" s="31"/>
      <c r="F102" s="31"/>
      <c r="G102" s="35"/>
      <c r="H102" s="148"/>
      <c r="I102" s="41"/>
      <c r="K102" s="44"/>
      <c r="L102" s="19"/>
    </row>
    <row r="103" spans="1:12" ht="30.75" customHeight="1">
      <c r="A103" s="147"/>
      <c r="B103" s="28"/>
      <c r="C103" s="29"/>
      <c r="D103" s="30"/>
      <c r="E103" s="31"/>
      <c r="F103" s="31"/>
      <c r="G103" s="35"/>
      <c r="H103" s="148"/>
      <c r="I103" s="41"/>
      <c r="K103" s="44"/>
      <c r="L103" s="19"/>
    </row>
    <row r="104" spans="1:12" ht="27.75" customHeight="1">
      <c r="A104" s="147"/>
      <c r="B104" s="28"/>
      <c r="C104" s="29"/>
      <c r="D104" s="30"/>
      <c r="E104" s="31"/>
      <c r="F104" s="31"/>
      <c r="G104" s="35"/>
      <c r="H104" s="148"/>
      <c r="I104" s="41"/>
      <c r="K104" s="44"/>
      <c r="L104" s="19"/>
    </row>
    <row r="105" spans="1:12" ht="47.25" customHeight="1">
      <c r="A105" s="147"/>
      <c r="B105" s="28"/>
      <c r="C105" s="29"/>
      <c r="D105" s="30"/>
      <c r="E105" s="31"/>
      <c r="F105" s="31"/>
      <c r="G105" s="35"/>
      <c r="H105" s="148"/>
      <c r="I105" s="41"/>
      <c r="K105" s="44"/>
      <c r="L105" s="19"/>
    </row>
    <row r="106" spans="1:12" ht="47.25" customHeight="1">
      <c r="A106" s="147"/>
      <c r="B106" s="28"/>
      <c r="C106" s="29"/>
      <c r="D106" s="30"/>
      <c r="E106" s="31"/>
      <c r="F106" s="31"/>
      <c r="G106" s="35"/>
      <c r="H106" s="148"/>
      <c r="I106" s="41"/>
      <c r="K106" s="44"/>
      <c r="L106" s="19"/>
    </row>
    <row r="107" spans="1:12" ht="15" customHeight="1">
      <c r="A107" s="147"/>
      <c r="B107" s="28"/>
      <c r="C107" s="29"/>
      <c r="D107" s="30"/>
      <c r="E107" s="31"/>
      <c r="F107" s="31"/>
      <c r="G107" s="28"/>
      <c r="H107" s="148"/>
      <c r="I107" s="41"/>
      <c r="K107" s="44"/>
      <c r="L107" s="19"/>
    </row>
    <row r="108" spans="1:12" ht="15" customHeight="1">
      <c r="A108" s="147"/>
      <c r="B108" s="28"/>
      <c r="C108" s="29"/>
      <c r="D108" s="30"/>
      <c r="E108" s="31"/>
      <c r="F108" s="31"/>
      <c r="G108" s="28"/>
      <c r="H108" s="148"/>
      <c r="I108" s="41"/>
      <c r="K108" s="44"/>
      <c r="L108" s="19"/>
    </row>
    <row r="109" spans="1:12" ht="29.25" customHeight="1">
      <c r="A109" s="147"/>
      <c r="B109" s="32"/>
      <c r="C109" s="29"/>
      <c r="D109" s="30"/>
      <c r="E109" s="31"/>
      <c r="F109" s="31"/>
      <c r="G109" s="28"/>
      <c r="H109" s="148"/>
      <c r="I109" s="41"/>
      <c r="J109" s="18" t="s">
        <v>89</v>
      </c>
      <c r="L109" s="48"/>
    </row>
    <row r="110" spans="1:16" ht="27" customHeight="1">
      <c r="A110" s="147"/>
      <c r="B110" s="32"/>
      <c r="C110" s="29"/>
      <c r="D110" s="30"/>
      <c r="E110" s="31"/>
      <c r="F110" s="31"/>
      <c r="G110" s="28"/>
      <c r="H110" s="148"/>
      <c r="I110" s="41"/>
      <c r="J110" s="19"/>
      <c r="P110" s="19"/>
    </row>
    <row r="111" spans="1:11" ht="16.5" customHeight="1">
      <c r="A111" s="147"/>
      <c r="B111" s="28"/>
      <c r="C111" s="29"/>
      <c r="D111" s="30"/>
      <c r="E111" s="31"/>
      <c r="F111" s="31"/>
      <c r="G111" s="28"/>
      <c r="H111" s="149"/>
      <c r="I111" s="42"/>
      <c r="K111" s="19"/>
    </row>
    <row r="112" spans="1:9" ht="11.25">
      <c r="A112" s="147"/>
      <c r="B112" s="28"/>
      <c r="C112" s="29"/>
      <c r="D112" s="30"/>
      <c r="E112" s="31"/>
      <c r="F112" s="31"/>
      <c r="G112" s="28"/>
      <c r="H112" s="149"/>
      <c r="I112" s="42"/>
    </row>
    <row r="113" spans="1:9" ht="11.25">
      <c r="A113" s="147"/>
      <c r="B113" s="28"/>
      <c r="C113" s="29"/>
      <c r="D113" s="30"/>
      <c r="E113" s="31"/>
      <c r="F113" s="30"/>
      <c r="G113" s="28"/>
      <c r="H113" s="149"/>
      <c r="I113" s="42"/>
    </row>
    <row r="114" spans="1:12" ht="16.5" customHeight="1">
      <c r="A114" s="147"/>
      <c r="B114" s="28"/>
      <c r="C114" s="29"/>
      <c r="D114" s="30"/>
      <c r="E114" s="31"/>
      <c r="F114" s="30"/>
      <c r="G114" s="28"/>
      <c r="H114" s="148"/>
      <c r="I114" s="41"/>
      <c r="J114" s="18" t="s">
        <v>89</v>
      </c>
      <c r="K114" s="19"/>
      <c r="L114" s="19"/>
    </row>
    <row r="115" spans="1:9" ht="11.25">
      <c r="A115" s="147"/>
      <c r="B115" s="28"/>
      <c r="C115" s="29"/>
      <c r="D115" s="30"/>
      <c r="E115" s="31"/>
      <c r="F115" s="30"/>
      <c r="G115" s="28"/>
      <c r="H115" s="148"/>
      <c r="I115" s="41"/>
    </row>
    <row r="116" spans="1:9" ht="11.25" hidden="1">
      <c r="A116" s="147"/>
      <c r="B116" s="28"/>
      <c r="C116" s="29"/>
      <c r="D116" s="30"/>
      <c r="E116" s="31"/>
      <c r="F116" s="30"/>
      <c r="G116" s="28"/>
      <c r="H116" s="149"/>
      <c r="I116" s="42"/>
    </row>
    <row r="117" spans="1:9" ht="11.25">
      <c r="A117" s="147"/>
      <c r="B117" s="28"/>
      <c r="C117" s="29"/>
      <c r="D117" s="30"/>
      <c r="E117" s="31"/>
      <c r="F117" s="30"/>
      <c r="G117" s="28"/>
      <c r="H117" s="149"/>
      <c r="I117" s="42"/>
    </row>
    <row r="118" spans="1:9" ht="16.5" customHeight="1">
      <c r="A118" s="147"/>
      <c r="B118" s="28"/>
      <c r="C118" s="29"/>
      <c r="D118" s="30"/>
      <c r="E118" s="31"/>
      <c r="F118" s="30"/>
      <c r="G118" s="28"/>
      <c r="H118" s="148"/>
      <c r="I118" s="41"/>
    </row>
    <row r="119" spans="1:9" ht="14.25" customHeight="1">
      <c r="A119" s="147"/>
      <c r="B119" s="28"/>
      <c r="C119" s="29"/>
      <c r="D119" s="30"/>
      <c r="E119" s="31"/>
      <c r="F119" s="30"/>
      <c r="G119" s="28"/>
      <c r="H119" s="148"/>
      <c r="I119" s="41"/>
    </row>
    <row r="120" spans="1:10" ht="16.5" customHeight="1">
      <c r="A120" s="147"/>
      <c r="B120" s="28"/>
      <c r="C120" s="29"/>
      <c r="D120" s="30"/>
      <c r="E120" s="31"/>
      <c r="F120" s="30"/>
      <c r="G120" s="28"/>
      <c r="H120" s="148"/>
      <c r="I120" s="41"/>
      <c r="J120" s="18" t="s">
        <v>88</v>
      </c>
    </row>
    <row r="121" spans="1:9" ht="15.75" customHeight="1">
      <c r="A121" s="147"/>
      <c r="B121" s="28"/>
      <c r="C121" s="29"/>
      <c r="D121" s="30"/>
      <c r="E121" s="31"/>
      <c r="F121" s="30"/>
      <c r="G121" s="28"/>
      <c r="H121" s="149"/>
      <c r="I121" s="42"/>
    </row>
    <row r="122" spans="1:9" ht="11.25">
      <c r="A122" s="147"/>
      <c r="B122" s="28"/>
      <c r="C122" s="29"/>
      <c r="D122" s="30"/>
      <c r="E122" s="31"/>
      <c r="F122" s="30"/>
      <c r="G122" s="28"/>
      <c r="H122" s="149"/>
      <c r="I122" s="42"/>
    </row>
    <row r="123" spans="1:10" ht="16.5" customHeight="1">
      <c r="A123" s="147"/>
      <c r="B123" s="28"/>
      <c r="C123" s="29"/>
      <c r="D123" s="30"/>
      <c r="E123" s="31"/>
      <c r="F123" s="30"/>
      <c r="G123" s="28"/>
      <c r="H123" s="148"/>
      <c r="I123" s="41"/>
      <c r="J123" s="18" t="s">
        <v>89</v>
      </c>
    </row>
    <row r="124" spans="1:9" ht="17.25" customHeight="1">
      <c r="A124" s="147"/>
      <c r="B124" s="28"/>
      <c r="C124" s="29"/>
      <c r="D124" s="30"/>
      <c r="E124" s="31"/>
      <c r="F124" s="30"/>
      <c r="G124" s="28"/>
      <c r="H124" s="149"/>
      <c r="I124" s="41"/>
    </row>
    <row r="125" spans="1:9" ht="18" customHeight="1">
      <c r="A125" s="147"/>
      <c r="B125" s="28"/>
      <c r="C125" s="29"/>
      <c r="D125" s="30"/>
      <c r="E125" s="31"/>
      <c r="F125" s="30"/>
      <c r="G125" s="28"/>
      <c r="H125" s="149"/>
      <c r="I125" s="42"/>
    </row>
    <row r="126" spans="1:9" ht="24.75" customHeight="1">
      <c r="A126" s="147"/>
      <c r="B126" s="32"/>
      <c r="C126" s="29"/>
      <c r="D126" s="30"/>
      <c r="E126" s="31"/>
      <c r="F126" s="30"/>
      <c r="G126" s="28"/>
      <c r="H126" s="149"/>
      <c r="I126" s="42"/>
    </row>
    <row r="127" spans="1:9" ht="11.25">
      <c r="A127" s="147"/>
      <c r="B127" s="28"/>
      <c r="C127" s="29"/>
      <c r="D127" s="30"/>
      <c r="E127" s="31"/>
      <c r="F127" s="30"/>
      <c r="G127" s="28"/>
      <c r="H127" s="149"/>
      <c r="I127" s="42"/>
    </row>
    <row r="128" spans="1:10" ht="17.25" customHeight="1">
      <c r="A128" s="147"/>
      <c r="B128" s="28"/>
      <c r="C128" s="29"/>
      <c r="D128" s="30"/>
      <c r="E128" s="31"/>
      <c r="F128" s="30"/>
      <c r="G128" s="28"/>
      <c r="H128" s="149"/>
      <c r="I128" s="42"/>
      <c r="J128" s="18" t="s">
        <v>89</v>
      </c>
    </row>
    <row r="129" spans="1:9" ht="11.25">
      <c r="A129" s="147"/>
      <c r="B129" s="28"/>
      <c r="C129" s="29"/>
      <c r="D129" s="30"/>
      <c r="E129" s="31"/>
      <c r="F129" s="30"/>
      <c r="G129" s="28"/>
      <c r="H129" s="149"/>
      <c r="I129" s="42"/>
    </row>
    <row r="130" spans="1:10" ht="15.75" customHeight="1">
      <c r="A130" s="147"/>
      <c r="B130" s="28"/>
      <c r="C130" s="29"/>
      <c r="D130" s="30"/>
      <c r="E130" s="31"/>
      <c r="F130" s="30"/>
      <c r="G130" s="28"/>
      <c r="H130" s="149"/>
      <c r="I130" s="42"/>
      <c r="J130" s="18" t="s">
        <v>88</v>
      </c>
    </row>
    <row r="131" spans="1:9" ht="15.75" customHeight="1">
      <c r="A131" s="147"/>
      <c r="B131" s="28"/>
      <c r="C131" s="29"/>
      <c r="D131" s="30"/>
      <c r="E131" s="31"/>
      <c r="F131" s="30"/>
      <c r="G131" s="28"/>
      <c r="H131" s="149"/>
      <c r="I131" s="42"/>
    </row>
    <row r="132" spans="1:10" ht="18" customHeight="1">
      <c r="A132" s="147"/>
      <c r="B132" s="28"/>
      <c r="C132" s="29"/>
      <c r="D132" s="30"/>
      <c r="E132" s="31"/>
      <c r="F132" s="30"/>
      <c r="G132" s="28"/>
      <c r="H132" s="148"/>
      <c r="I132" s="41"/>
      <c r="J132" s="19" t="s">
        <v>89</v>
      </c>
    </row>
    <row r="133" spans="1:9" ht="16.5" customHeight="1">
      <c r="A133" s="147"/>
      <c r="B133" s="28"/>
      <c r="C133" s="29"/>
      <c r="D133" s="30"/>
      <c r="E133" s="31"/>
      <c r="F133" s="30"/>
      <c r="G133" s="28"/>
      <c r="H133" s="148"/>
      <c r="I133" s="41"/>
    </row>
    <row r="134" spans="1:9" ht="16.5" customHeight="1">
      <c r="A134" s="147"/>
      <c r="B134" s="28"/>
      <c r="C134" s="29"/>
      <c r="D134" s="30"/>
      <c r="E134" s="31"/>
      <c r="F134" s="30"/>
      <c r="G134" s="28"/>
      <c r="H134" s="149"/>
      <c r="I134" s="42"/>
    </row>
    <row r="135" spans="1:9" ht="16.5" customHeight="1">
      <c r="A135" s="147"/>
      <c r="B135" s="28"/>
      <c r="C135" s="29"/>
      <c r="D135" s="30"/>
      <c r="E135" s="31"/>
      <c r="F135" s="30"/>
      <c r="G135" s="28"/>
      <c r="H135" s="149"/>
      <c r="I135" s="42"/>
    </row>
    <row r="136" spans="1:11" ht="18" customHeight="1">
      <c r="A136" s="147"/>
      <c r="B136" s="32"/>
      <c r="C136" s="29"/>
      <c r="D136" s="30"/>
      <c r="E136" s="31"/>
      <c r="F136" s="31"/>
      <c r="G136" s="28"/>
      <c r="H136" s="148"/>
      <c r="I136" s="42"/>
      <c r="K136" s="19"/>
    </row>
    <row r="137" spans="1:11" ht="36" customHeight="1">
      <c r="A137" s="147"/>
      <c r="B137" s="32"/>
      <c r="C137" s="29"/>
      <c r="D137" s="30"/>
      <c r="E137" s="31"/>
      <c r="F137" s="31"/>
      <c r="G137" s="32"/>
      <c r="H137" s="148"/>
      <c r="I137" s="42"/>
      <c r="K137" s="19"/>
    </row>
    <row r="138" spans="1:11" ht="45.75" customHeight="1">
      <c r="A138" s="147"/>
      <c r="B138" s="32"/>
      <c r="C138" s="29"/>
      <c r="D138" s="30"/>
      <c r="E138" s="31"/>
      <c r="F138" s="31"/>
      <c r="G138" s="32"/>
      <c r="H138" s="148"/>
      <c r="I138" s="42"/>
      <c r="K138" s="19"/>
    </row>
    <row r="139" spans="1:11" ht="48" customHeight="1">
      <c r="A139" s="147"/>
      <c r="B139" s="32"/>
      <c r="C139" s="29"/>
      <c r="D139" s="30"/>
      <c r="E139" s="31"/>
      <c r="F139" s="31"/>
      <c r="G139" s="32"/>
      <c r="H139" s="148"/>
      <c r="I139" s="42"/>
      <c r="K139" s="19"/>
    </row>
    <row r="140" spans="1:11" ht="36" customHeight="1">
      <c r="A140" s="147"/>
      <c r="B140" s="32"/>
      <c r="C140" s="29"/>
      <c r="D140" s="30"/>
      <c r="E140" s="31"/>
      <c r="F140" s="31"/>
      <c r="G140" s="32"/>
      <c r="H140" s="148"/>
      <c r="I140" s="42"/>
      <c r="K140" s="19"/>
    </row>
    <row r="141" spans="1:11" ht="46.5" customHeight="1">
      <c r="A141" s="147"/>
      <c r="B141" s="32"/>
      <c r="C141" s="29"/>
      <c r="D141" s="30"/>
      <c r="E141" s="31"/>
      <c r="F141" s="31"/>
      <c r="G141" s="32"/>
      <c r="H141" s="148"/>
      <c r="I141" s="42"/>
      <c r="K141" s="19"/>
    </row>
    <row r="142" spans="1:11" ht="43.5" customHeight="1">
      <c r="A142" s="147"/>
      <c r="B142" s="32"/>
      <c r="C142" s="29"/>
      <c r="D142" s="30"/>
      <c r="E142" s="31"/>
      <c r="F142" s="31"/>
      <c r="G142" s="32"/>
      <c r="H142" s="148"/>
      <c r="I142" s="42"/>
      <c r="K142" s="19"/>
    </row>
    <row r="143" spans="1:11" ht="51" customHeight="1">
      <c r="A143" s="147"/>
      <c r="B143" s="32"/>
      <c r="C143" s="29"/>
      <c r="D143" s="30"/>
      <c r="E143" s="31"/>
      <c r="F143" s="31"/>
      <c r="G143" s="32"/>
      <c r="H143" s="148"/>
      <c r="I143" s="42"/>
      <c r="K143" s="19"/>
    </row>
    <row r="144" spans="1:11" ht="36.75" customHeight="1">
      <c r="A144" s="147"/>
      <c r="B144" s="32"/>
      <c r="C144" s="29"/>
      <c r="D144" s="30"/>
      <c r="E144" s="31"/>
      <c r="F144" s="31"/>
      <c r="G144" s="32"/>
      <c r="H144" s="148"/>
      <c r="I144" s="42"/>
      <c r="K144" s="19"/>
    </row>
    <row r="145" spans="1:9" ht="13.5" customHeight="1" hidden="1">
      <c r="A145" s="147"/>
      <c r="B145" s="32"/>
      <c r="C145" s="29"/>
      <c r="D145" s="30"/>
      <c r="E145" s="31"/>
      <c r="F145" s="31"/>
      <c r="G145" s="32"/>
      <c r="H145" s="148"/>
      <c r="I145" s="42"/>
    </row>
    <row r="146" spans="1:9" ht="45.75" customHeight="1">
      <c r="A146" s="147"/>
      <c r="B146" s="32"/>
      <c r="C146" s="29"/>
      <c r="D146" s="30"/>
      <c r="E146" s="31"/>
      <c r="F146" s="31"/>
      <c r="G146" s="32"/>
      <c r="H146" s="148"/>
      <c r="I146" s="42"/>
    </row>
    <row r="147" spans="1:9" ht="47.25" customHeight="1">
      <c r="A147" s="147"/>
      <c r="B147" s="32"/>
      <c r="C147" s="29"/>
      <c r="D147" s="30"/>
      <c r="E147" s="31"/>
      <c r="F147" s="31"/>
      <c r="G147" s="32"/>
      <c r="H147" s="148"/>
      <c r="I147" s="42"/>
    </row>
    <row r="148" spans="1:9" ht="45" customHeight="1">
      <c r="A148" s="147"/>
      <c r="B148" s="32"/>
      <c r="C148" s="29"/>
      <c r="D148" s="30"/>
      <c r="E148" s="31"/>
      <c r="F148" s="31"/>
      <c r="G148" s="32"/>
      <c r="H148" s="148"/>
      <c r="I148" s="42"/>
    </row>
    <row r="149" spans="1:9" ht="44.25" customHeight="1">
      <c r="A149" s="147"/>
      <c r="B149" s="32"/>
      <c r="C149" s="29"/>
      <c r="D149" s="30"/>
      <c r="E149" s="31"/>
      <c r="F149" s="31"/>
      <c r="G149" s="33"/>
      <c r="H149" s="148"/>
      <c r="I149" s="42"/>
    </row>
    <row r="150" spans="1:9" ht="39" customHeight="1">
      <c r="A150" s="147"/>
      <c r="B150" s="32"/>
      <c r="C150" s="29"/>
      <c r="D150" s="30"/>
      <c r="E150" s="31"/>
      <c r="F150" s="31"/>
      <c r="G150" s="32"/>
      <c r="H150" s="148"/>
      <c r="I150" s="42"/>
    </row>
    <row r="151" spans="1:9" ht="35.25" customHeight="1">
      <c r="A151" s="147"/>
      <c r="B151" s="32"/>
      <c r="C151" s="29"/>
      <c r="D151" s="30"/>
      <c r="E151" s="31"/>
      <c r="F151" s="31"/>
      <c r="G151" s="194"/>
      <c r="H151" s="148"/>
      <c r="I151" s="42"/>
    </row>
    <row r="152" spans="1:9" ht="36" customHeight="1">
      <c r="A152" s="147"/>
      <c r="B152" s="32"/>
      <c r="C152" s="29"/>
      <c r="D152" s="30"/>
      <c r="E152" s="31"/>
      <c r="F152" s="31"/>
      <c r="G152" s="32"/>
      <c r="H152" s="148"/>
      <c r="I152" s="42"/>
    </row>
    <row r="153" spans="1:9" ht="39.75" customHeight="1">
      <c r="A153" s="147"/>
      <c r="B153" s="32"/>
      <c r="C153" s="29"/>
      <c r="D153" s="30"/>
      <c r="E153" s="31"/>
      <c r="F153" s="31"/>
      <c r="G153" s="33"/>
      <c r="H153" s="148"/>
      <c r="I153" s="42"/>
    </row>
    <row r="154" spans="1:9" ht="39.75" customHeight="1">
      <c r="A154" s="147"/>
      <c r="B154" s="32"/>
      <c r="C154" s="29"/>
      <c r="D154" s="30"/>
      <c r="E154" s="31"/>
      <c r="F154" s="31"/>
      <c r="G154" s="32"/>
      <c r="H154" s="148"/>
      <c r="I154" s="42"/>
    </row>
    <row r="155" spans="1:9" ht="21.75" customHeight="1">
      <c r="A155" s="147"/>
      <c r="B155" s="32"/>
      <c r="C155" s="29"/>
      <c r="D155" s="30"/>
      <c r="E155" s="31"/>
      <c r="F155" s="31"/>
      <c r="G155" s="32"/>
      <c r="H155" s="148"/>
      <c r="I155" s="42"/>
    </row>
    <row r="156" spans="1:9" ht="15.75" customHeight="1">
      <c r="A156" s="147"/>
      <c r="B156" s="32"/>
      <c r="C156" s="29"/>
      <c r="D156" s="30"/>
      <c r="E156" s="31"/>
      <c r="F156" s="31"/>
      <c r="G156" s="33"/>
      <c r="H156" s="148"/>
      <c r="I156" s="42"/>
    </row>
    <row r="157" spans="1:9" ht="15" customHeight="1">
      <c r="A157" s="147"/>
      <c r="B157" s="28"/>
      <c r="C157" s="29"/>
      <c r="D157" s="30"/>
      <c r="E157" s="31"/>
      <c r="F157" s="30"/>
      <c r="G157" s="28"/>
      <c r="H157" s="149"/>
      <c r="I157" s="42"/>
    </row>
    <row r="158" spans="1:10" ht="11.25">
      <c r="A158" s="147"/>
      <c r="B158" s="32"/>
      <c r="C158" s="29"/>
      <c r="D158" s="30"/>
      <c r="E158" s="31"/>
      <c r="F158" s="31"/>
      <c r="G158" s="32"/>
      <c r="H158" s="149"/>
      <c r="I158" s="42">
        <f>+C158-H158</f>
        <v>0</v>
      </c>
      <c r="J158" s="18" t="s">
        <v>89</v>
      </c>
    </row>
    <row r="159" spans="1:9" ht="11.25" customHeight="1">
      <c r="A159" s="147"/>
      <c r="B159" s="32"/>
      <c r="C159" s="29"/>
      <c r="D159" s="30"/>
      <c r="E159" s="31"/>
      <c r="F159" s="31"/>
      <c r="G159" s="32"/>
      <c r="H159" s="149"/>
      <c r="I159" s="42"/>
    </row>
    <row r="160" spans="1:10" ht="11.25" hidden="1">
      <c r="A160" s="45"/>
      <c r="B160" s="4"/>
      <c r="C160" s="29"/>
      <c r="D160" s="30"/>
      <c r="E160" s="31"/>
      <c r="F160" s="30"/>
      <c r="G160" s="28"/>
      <c r="H160" s="149"/>
      <c r="I160" s="41">
        <f>+C160-H160</f>
        <v>0</v>
      </c>
      <c r="J160" s="18" t="s">
        <v>89</v>
      </c>
    </row>
    <row r="161" spans="1:12" ht="11.25" hidden="1">
      <c r="A161" s="45"/>
      <c r="B161" s="4"/>
      <c r="C161" s="29"/>
      <c r="D161" s="30"/>
      <c r="E161" s="31"/>
      <c r="F161" s="30"/>
      <c r="G161" s="28"/>
      <c r="H161" s="148"/>
      <c r="I161" s="41"/>
      <c r="K161" s="19">
        <f>+K174-'CONTROL INT I'!H5</f>
        <v>0</v>
      </c>
      <c r="L161" s="19"/>
    </row>
    <row r="162" spans="1:11" ht="11.25" hidden="1">
      <c r="A162" s="45"/>
      <c r="B162" s="4"/>
      <c r="C162" s="29"/>
      <c r="D162" s="30"/>
      <c r="E162" s="31"/>
      <c r="F162" s="30"/>
      <c r="G162" s="28"/>
      <c r="H162" s="148"/>
      <c r="I162" s="41"/>
      <c r="K162" s="19"/>
    </row>
    <row r="163" spans="1:11" ht="11.25" hidden="1">
      <c r="A163" s="45"/>
      <c r="B163" s="4"/>
      <c r="C163" s="29"/>
      <c r="D163" s="30"/>
      <c r="E163" s="31"/>
      <c r="F163" s="30"/>
      <c r="G163" s="32"/>
      <c r="H163" s="148"/>
      <c r="I163" s="41"/>
      <c r="K163" s="19"/>
    </row>
    <row r="164" spans="1:11" ht="11.25" hidden="1">
      <c r="A164" s="45"/>
      <c r="B164" s="4"/>
      <c r="C164" s="46"/>
      <c r="D164" s="30"/>
      <c r="E164" s="31"/>
      <c r="F164" s="30"/>
      <c r="G164" s="32"/>
      <c r="H164" s="148"/>
      <c r="I164" s="41"/>
      <c r="K164" s="19"/>
    </row>
    <row r="165" spans="1:11" ht="11.25" hidden="1">
      <c r="A165" s="45"/>
      <c r="B165" s="4"/>
      <c r="C165" s="29"/>
      <c r="D165" s="30"/>
      <c r="E165" s="31"/>
      <c r="F165" s="30"/>
      <c r="G165" s="32"/>
      <c r="H165" s="148"/>
      <c r="I165" s="41"/>
      <c r="K165" s="19"/>
    </row>
    <row r="166" spans="1:11" ht="11.25" hidden="1">
      <c r="A166" s="45"/>
      <c r="B166" s="4"/>
      <c r="C166" s="29"/>
      <c r="D166" s="30"/>
      <c r="E166" s="31"/>
      <c r="F166" s="30"/>
      <c r="G166" s="32"/>
      <c r="H166" s="148"/>
      <c r="I166" s="41"/>
      <c r="K166" s="19"/>
    </row>
    <row r="167" spans="1:11" ht="11.25" hidden="1">
      <c r="A167" s="45"/>
      <c r="B167" s="4"/>
      <c r="C167" s="29"/>
      <c r="D167" s="30"/>
      <c r="E167" s="31"/>
      <c r="F167" s="30"/>
      <c r="G167" s="32"/>
      <c r="H167" s="148"/>
      <c r="I167" s="41"/>
      <c r="K167" s="19"/>
    </row>
    <row r="168" spans="1:11" ht="11.25" hidden="1">
      <c r="A168" s="45"/>
      <c r="B168" s="4"/>
      <c r="C168" s="29"/>
      <c r="D168" s="30"/>
      <c r="E168" s="31"/>
      <c r="F168" s="30"/>
      <c r="G168" s="32"/>
      <c r="H168" s="148"/>
      <c r="I168" s="41"/>
      <c r="K168" s="19"/>
    </row>
    <row r="169" spans="1:11" ht="11.25" hidden="1">
      <c r="A169" s="45"/>
      <c r="B169" s="4"/>
      <c r="C169" s="29"/>
      <c r="D169" s="30"/>
      <c r="E169" s="31"/>
      <c r="F169" s="30"/>
      <c r="G169" s="35"/>
      <c r="H169" s="148"/>
      <c r="I169" s="41"/>
      <c r="K169" s="19"/>
    </row>
    <row r="170" spans="1:12" ht="11.25" hidden="1">
      <c r="A170" s="156"/>
      <c r="B170" s="4"/>
      <c r="C170" s="29"/>
      <c r="D170" s="30"/>
      <c r="E170" s="31"/>
      <c r="F170" s="31"/>
      <c r="G170" s="32"/>
      <c r="H170" s="149"/>
      <c r="I170" s="41"/>
      <c r="K170" s="19"/>
      <c r="L170" s="19"/>
    </row>
    <row r="171" spans="1:11" ht="14.25" customHeight="1">
      <c r="A171" s="45"/>
      <c r="B171" s="4"/>
      <c r="C171" s="29"/>
      <c r="D171" s="30"/>
      <c r="E171" s="31"/>
      <c r="F171" s="30"/>
      <c r="G171" s="28"/>
      <c r="H171" s="149"/>
      <c r="I171" s="41"/>
      <c r="K171" s="19"/>
    </row>
    <row r="172" spans="1:11" ht="24.75" customHeight="1">
      <c r="A172" s="45"/>
      <c r="B172" s="32"/>
      <c r="C172" s="29"/>
      <c r="D172" s="30"/>
      <c r="E172" s="31"/>
      <c r="F172" s="30"/>
      <c r="G172" s="28"/>
      <c r="H172" s="149"/>
      <c r="I172" s="41"/>
      <c r="K172" s="19"/>
    </row>
    <row r="173" spans="1:11" ht="12.75" customHeight="1">
      <c r="A173" s="45"/>
      <c r="B173" s="4"/>
      <c r="C173" s="29"/>
      <c r="D173" s="30"/>
      <c r="E173" s="31"/>
      <c r="F173" s="30"/>
      <c r="G173" s="28"/>
      <c r="H173" s="149"/>
      <c r="I173" s="41"/>
      <c r="K173" s="19"/>
    </row>
    <row r="174" spans="1:11" ht="14.25" customHeight="1">
      <c r="A174" s="147"/>
      <c r="B174" s="28"/>
      <c r="C174" s="29"/>
      <c r="D174" s="30"/>
      <c r="E174" s="31"/>
      <c r="F174" s="31"/>
      <c r="G174" s="49"/>
      <c r="H174" s="148"/>
      <c r="I174" s="41"/>
      <c r="K174" s="19"/>
    </row>
    <row r="175" spans="1:11" ht="24.75" customHeight="1">
      <c r="A175" s="147"/>
      <c r="B175" s="32"/>
      <c r="C175" s="29"/>
      <c r="D175" s="30"/>
      <c r="E175" s="31"/>
      <c r="F175" s="31"/>
      <c r="G175" s="32"/>
      <c r="H175" s="148"/>
      <c r="I175" s="41"/>
      <c r="K175" s="19"/>
    </row>
    <row r="176" spans="1:11" ht="16.5" customHeight="1">
      <c r="A176" s="147"/>
      <c r="B176" s="28"/>
      <c r="C176" s="29"/>
      <c r="D176" s="30"/>
      <c r="E176" s="31"/>
      <c r="F176" s="31"/>
      <c r="G176" s="32"/>
      <c r="H176" s="148"/>
      <c r="I176" s="41"/>
      <c r="K176" s="19"/>
    </row>
    <row r="177" spans="1:11" ht="16.5" customHeight="1">
      <c r="A177" s="155"/>
      <c r="B177" s="34"/>
      <c r="C177" s="158"/>
      <c r="D177" s="159"/>
      <c r="E177" s="160"/>
      <c r="F177" s="160"/>
      <c r="G177" s="174"/>
      <c r="H177" s="162"/>
      <c r="I177" s="41"/>
      <c r="K177" s="19"/>
    </row>
    <row r="178" spans="1:11" ht="16.5" customHeight="1">
      <c r="A178" s="155"/>
      <c r="B178" s="34"/>
      <c r="C178" s="158"/>
      <c r="D178" s="159"/>
      <c r="E178" s="160"/>
      <c r="F178" s="160"/>
      <c r="G178" s="174"/>
      <c r="H178" s="162"/>
      <c r="I178" s="41"/>
      <c r="K178" s="19"/>
    </row>
    <row r="179" spans="1:11" ht="16.5" customHeight="1">
      <c r="A179" s="155"/>
      <c r="B179" s="4" t="s">
        <v>444</v>
      </c>
      <c r="C179" s="29" t="e">
        <f>+H179</f>
        <v>#REF!</v>
      </c>
      <c r="D179" s="159" t="s">
        <v>22</v>
      </c>
      <c r="E179" s="160"/>
      <c r="F179" s="160"/>
      <c r="G179" s="32" t="s">
        <v>13</v>
      </c>
      <c r="H179" s="162" t="e">
        <f>+#REF!</f>
        <v>#REF!</v>
      </c>
      <c r="I179" s="41"/>
      <c r="K179" s="19"/>
    </row>
    <row r="180" spans="1:11" ht="16.5" customHeight="1">
      <c r="A180" s="155"/>
      <c r="B180" s="34"/>
      <c r="C180" s="158"/>
      <c r="D180" s="159"/>
      <c r="E180" s="160"/>
      <c r="F180" s="160"/>
      <c r="G180" s="174"/>
      <c r="H180" s="175"/>
      <c r="I180" s="41"/>
      <c r="K180" s="19"/>
    </row>
    <row r="181" spans="1:11" ht="15.75" customHeight="1" thickBot="1">
      <c r="A181" s="155"/>
      <c r="B181" s="34"/>
      <c r="C181" s="158"/>
      <c r="D181" s="159"/>
      <c r="E181" s="160"/>
      <c r="F181" s="160"/>
      <c r="G181" s="161"/>
      <c r="H181" s="162"/>
      <c r="I181" s="41"/>
      <c r="K181" s="19"/>
    </row>
    <row r="182" spans="1:33" s="51" customFormat="1" ht="13.5" thickBot="1">
      <c r="A182" s="163"/>
      <c r="B182" s="164"/>
      <c r="C182" s="165" t="e">
        <f>SUM(C9:C181)</f>
        <v>#REF!</v>
      </c>
      <c r="D182" s="166"/>
      <c r="E182" s="167"/>
      <c r="F182" s="166"/>
      <c r="G182" s="164"/>
      <c r="H182" s="168" t="e">
        <f>+H179+H177+H158+H156+H134+H130+H128+H123+H121+H114+H111+H107+H29+#REF!+H20+H15+H27+H172</f>
        <v>#REF!</v>
      </c>
      <c r="I182" s="50" t="e">
        <f>+H182-'ORIGEN Y APLICACION TODO'!#REF!</f>
        <v>#REF!</v>
      </c>
      <c r="K182" s="52"/>
      <c r="N182" s="53"/>
      <c r="O182" s="53"/>
      <c r="P182" s="53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</row>
    <row r="183" spans="9:11" ht="12" thickBot="1">
      <c r="I183" s="19" t="e">
        <f>+'ORIGEN Y APLICACION TODO'!#REF!+'ORIGEN Y APLICACION TODO'!#REF!+'ORIGEN Y APLICACION TODO'!#REF!+'ORIGEN Y APLICACION TODO'!#REF!+'ORIGEN Y APLICACION TODO'!#REF!+'ORIGEN Y APLICACION TODO'!#REF!+'ORIGEN Y APLICACION TODO'!#REF!+'ORIGEN Y APLICACION TODO'!#REF!+'ORIGEN Y APLICACION TODO'!#REF!+'ORIGEN Y APLICACION TODO'!#REF!+'ORIGEN Y APLICACION TODO'!#REF!</f>
        <v>#REF!</v>
      </c>
      <c r="K183" s="18" t="s">
        <v>94</v>
      </c>
    </row>
    <row r="184" spans="1:16" ht="27.75" customHeight="1" thickBot="1">
      <c r="A184" s="626" t="s">
        <v>320</v>
      </c>
      <c r="B184" s="627"/>
      <c r="C184" s="627"/>
      <c r="D184" s="627"/>
      <c r="E184" s="627"/>
      <c r="F184" s="627"/>
      <c r="G184" s="627"/>
      <c r="H184" s="628"/>
      <c r="I184" s="185"/>
      <c r="K184" s="19"/>
      <c r="M184" s="19"/>
      <c r="N184" s="19"/>
      <c r="O184" s="19"/>
      <c r="P184" s="19"/>
    </row>
    <row r="185" spans="1:9" ht="11.25" customHeight="1">
      <c r="A185" s="36"/>
      <c r="B185" s="36"/>
      <c r="C185" s="36"/>
      <c r="D185" s="36"/>
      <c r="E185" s="37"/>
      <c r="F185" s="36"/>
      <c r="G185" s="36"/>
      <c r="H185" s="36"/>
      <c r="I185" s="36"/>
    </row>
    <row r="186" ht="16.5" customHeight="1">
      <c r="A186" s="47" t="s">
        <v>474</v>
      </c>
    </row>
    <row r="187" spans="1:9" ht="11.25">
      <c r="A187" s="38"/>
      <c r="C187" s="18"/>
      <c r="D187" s="18"/>
      <c r="F187" s="18"/>
      <c r="H187" s="18"/>
      <c r="I187" s="18"/>
    </row>
  </sheetData>
  <sheetProtection/>
  <mergeCells count="2">
    <mergeCell ref="A7:A8"/>
    <mergeCell ref="A184:H18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scale="85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H134"/>
  <sheetViews>
    <sheetView zoomScale="120" zoomScaleNormal="120" zoomScalePageLayoutView="0" workbookViewId="0" topLeftCell="A1">
      <selection activeCell="E13" sqref="E13:E66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3.7109375" style="56" customWidth="1"/>
    <col min="5" max="5" width="13.8515625" style="56" customWidth="1"/>
    <col min="6" max="6" width="13.7109375" style="56" customWidth="1"/>
    <col min="7" max="7" width="13.8515625" style="56" bestFit="1" customWidth="1"/>
    <col min="8" max="8" width="12.7109375" style="56" bestFit="1" customWidth="1"/>
    <col min="9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">
        <v>554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42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410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7" ht="15" customHeight="1">
      <c r="A10" s="66"/>
      <c r="B10" s="67"/>
      <c r="C10" s="68"/>
      <c r="D10" s="69"/>
      <c r="E10" s="70"/>
      <c r="F10" s="71"/>
      <c r="G10" s="77"/>
    </row>
    <row r="11" spans="1:8" ht="15" customHeight="1">
      <c r="A11" s="55"/>
      <c r="B11" s="72" t="s">
        <v>420</v>
      </c>
      <c r="C11" s="73"/>
      <c r="D11" s="74" t="s">
        <v>103</v>
      </c>
      <c r="E11" s="75"/>
      <c r="F11" s="79">
        <f>+F13+F18+F23+F30+F37</f>
        <v>0</v>
      </c>
      <c r="G11" s="249"/>
      <c r="H11" s="77"/>
    </row>
    <row r="12" spans="1:7" s="215" customFormat="1" ht="15" customHeight="1">
      <c r="A12" s="216"/>
      <c r="B12" s="217"/>
      <c r="C12" s="221"/>
      <c r="D12" s="252"/>
      <c r="E12" s="223"/>
      <c r="F12" s="283"/>
      <c r="G12" s="249"/>
    </row>
    <row r="13" spans="1:7" s="215" customFormat="1" ht="15" customHeight="1">
      <c r="A13" s="265"/>
      <c r="B13" s="221"/>
      <c r="C13" s="217" t="s">
        <v>433</v>
      </c>
      <c r="D13" s="252" t="s">
        <v>434</v>
      </c>
      <c r="E13" s="223"/>
      <c r="F13" s="220">
        <f>SUM(E14:E16)</f>
        <v>0</v>
      </c>
      <c r="G13" s="249"/>
    </row>
    <row r="14" spans="1:7" s="215" customFormat="1" ht="15" customHeight="1">
      <c r="A14" s="265"/>
      <c r="B14" s="221"/>
      <c r="C14" s="221" t="s">
        <v>159</v>
      </c>
      <c r="D14" s="222" t="s">
        <v>160</v>
      </c>
      <c r="E14" s="266"/>
      <c r="F14" s="284"/>
      <c r="G14" s="249"/>
    </row>
    <row r="15" spans="1:7" s="215" customFormat="1" ht="15" customHeight="1">
      <c r="A15" s="265"/>
      <c r="B15" s="221"/>
      <c r="C15" s="221" t="s">
        <v>163</v>
      </c>
      <c r="D15" s="222" t="s">
        <v>124</v>
      </c>
      <c r="E15" s="266"/>
      <c r="F15" s="284"/>
      <c r="G15" s="249"/>
    </row>
    <row r="16" spans="1:7" s="215" customFormat="1" ht="15" customHeight="1">
      <c r="A16" s="265"/>
      <c r="B16" s="221"/>
      <c r="C16" s="221" t="s">
        <v>164</v>
      </c>
      <c r="D16" s="222" t="s">
        <v>123</v>
      </c>
      <c r="E16" s="266"/>
      <c r="F16" s="284"/>
      <c r="G16" s="249"/>
    </row>
    <row r="17" spans="1:6" s="215" customFormat="1" ht="13.5" customHeight="1">
      <c r="A17" s="265"/>
      <c r="B17" s="221"/>
      <c r="C17" s="221"/>
      <c r="D17" s="222"/>
      <c r="E17" s="266"/>
      <c r="F17" s="284"/>
    </row>
    <row r="18" spans="1:6" s="215" customFormat="1" ht="15" customHeight="1">
      <c r="A18" s="265"/>
      <c r="B18" s="221"/>
      <c r="C18" s="217" t="s">
        <v>435</v>
      </c>
      <c r="D18" s="252" t="s">
        <v>169</v>
      </c>
      <c r="E18" s="266"/>
      <c r="F18" s="220">
        <f>SUM(E19:E21)</f>
        <v>0</v>
      </c>
    </row>
    <row r="19" spans="1:6" s="215" customFormat="1" ht="15" customHeight="1">
      <c r="A19" s="265"/>
      <c r="B19" s="221"/>
      <c r="C19" s="221" t="s">
        <v>170</v>
      </c>
      <c r="D19" s="222" t="s">
        <v>174</v>
      </c>
      <c r="E19" s="266"/>
      <c r="F19" s="284"/>
    </row>
    <row r="20" spans="1:6" s="215" customFormat="1" ht="15" customHeight="1" hidden="1">
      <c r="A20" s="265"/>
      <c r="B20" s="221"/>
      <c r="C20" s="221"/>
      <c r="D20" s="222"/>
      <c r="E20" s="266"/>
      <c r="F20" s="284"/>
    </row>
    <row r="21" spans="1:6" s="215" customFormat="1" ht="15" customHeight="1">
      <c r="A21" s="265"/>
      <c r="B21" s="221"/>
      <c r="C21" s="221" t="s">
        <v>171</v>
      </c>
      <c r="D21" s="222" t="s">
        <v>125</v>
      </c>
      <c r="E21" s="266"/>
      <c r="F21" s="284"/>
    </row>
    <row r="22" spans="1:6" s="215" customFormat="1" ht="12.75" customHeight="1">
      <c r="A22" s="265"/>
      <c r="B22" s="221"/>
      <c r="C22" s="221"/>
      <c r="D22" s="222"/>
      <c r="E22" s="266"/>
      <c r="F22" s="284"/>
    </row>
    <row r="23" spans="1:7" s="215" customFormat="1" ht="15" customHeight="1">
      <c r="A23" s="265"/>
      <c r="B23" s="221"/>
      <c r="C23" s="217" t="s">
        <v>436</v>
      </c>
      <c r="D23" s="252" t="s">
        <v>176</v>
      </c>
      <c r="E23" s="266"/>
      <c r="F23" s="220">
        <f>SUM(E24:E28)</f>
        <v>0</v>
      </c>
      <c r="G23" s="249"/>
    </row>
    <row r="24" spans="1:7" s="215" customFormat="1" ht="15" customHeight="1">
      <c r="A24" s="265"/>
      <c r="B24" s="221"/>
      <c r="C24" s="221" t="s">
        <v>476</v>
      </c>
      <c r="D24" s="222" t="s">
        <v>477</v>
      </c>
      <c r="E24" s="266"/>
      <c r="F24" s="220"/>
      <c r="G24" s="249"/>
    </row>
    <row r="25" spans="1:7" s="215" customFormat="1" ht="15" customHeight="1">
      <c r="A25" s="265"/>
      <c r="B25" s="221"/>
      <c r="C25" s="221" t="s">
        <v>478</v>
      </c>
      <c r="D25" s="222" t="s">
        <v>82</v>
      </c>
      <c r="E25" s="266"/>
      <c r="F25" s="220"/>
      <c r="G25" s="249"/>
    </row>
    <row r="26" spans="1:6" s="215" customFormat="1" ht="15" customHeight="1">
      <c r="A26" s="265"/>
      <c r="B26" s="221"/>
      <c r="C26" s="221" t="s">
        <v>177</v>
      </c>
      <c r="D26" s="222" t="s">
        <v>178</v>
      </c>
      <c r="E26" s="266"/>
      <c r="F26" s="284"/>
    </row>
    <row r="27" spans="1:8" s="215" customFormat="1" ht="15" customHeight="1">
      <c r="A27" s="265"/>
      <c r="B27" s="221"/>
      <c r="C27" s="221" t="s">
        <v>179</v>
      </c>
      <c r="D27" s="222" t="s">
        <v>126</v>
      </c>
      <c r="E27" s="223"/>
      <c r="F27" s="284"/>
      <c r="H27" s="249"/>
    </row>
    <row r="28" spans="1:6" s="215" customFormat="1" ht="15" customHeight="1">
      <c r="A28" s="265"/>
      <c r="B28" s="221"/>
      <c r="C28" s="221" t="s">
        <v>180</v>
      </c>
      <c r="D28" s="222" t="s">
        <v>181</v>
      </c>
      <c r="E28" s="223"/>
      <c r="F28" s="284"/>
    </row>
    <row r="29" spans="1:6" s="215" customFormat="1" ht="12" customHeight="1">
      <c r="A29" s="265"/>
      <c r="B29" s="221"/>
      <c r="C29" s="221"/>
      <c r="D29" s="222"/>
      <c r="E29" s="223"/>
      <c r="F29" s="284"/>
    </row>
    <row r="30" spans="1:6" s="215" customFormat="1" ht="15" customHeight="1">
      <c r="A30" s="265"/>
      <c r="B30" s="221"/>
      <c r="C30" s="217" t="s">
        <v>437</v>
      </c>
      <c r="D30" s="614" t="s">
        <v>183</v>
      </c>
      <c r="E30" s="223"/>
      <c r="F30" s="220">
        <f>+E33+E35</f>
        <v>0</v>
      </c>
    </row>
    <row r="31" spans="1:6" s="215" customFormat="1" ht="15" customHeight="1">
      <c r="A31" s="265"/>
      <c r="B31" s="221"/>
      <c r="C31" s="221"/>
      <c r="D31" s="615"/>
      <c r="E31" s="223"/>
      <c r="F31" s="284"/>
    </row>
    <row r="32" spans="1:6" s="215" customFormat="1" ht="15" customHeight="1">
      <c r="A32" s="265"/>
      <c r="B32" s="221"/>
      <c r="C32" s="221" t="s">
        <v>184</v>
      </c>
      <c r="D32" s="616" t="s">
        <v>185</v>
      </c>
      <c r="E32" s="223"/>
      <c r="F32" s="284"/>
    </row>
    <row r="33" spans="1:6" s="215" customFormat="1" ht="15" customHeight="1">
      <c r="A33" s="265"/>
      <c r="B33" s="221"/>
      <c r="C33" s="221"/>
      <c r="D33" s="617"/>
      <c r="E33" s="223"/>
      <c r="F33" s="284"/>
    </row>
    <row r="34" spans="1:6" s="215" customFormat="1" ht="15" customHeight="1">
      <c r="A34" s="265"/>
      <c r="B34" s="221"/>
      <c r="C34" s="221" t="s">
        <v>186</v>
      </c>
      <c r="D34" s="616" t="s">
        <v>189</v>
      </c>
      <c r="E34" s="223"/>
      <c r="F34" s="284"/>
    </row>
    <row r="35" spans="1:6" s="215" customFormat="1" ht="15" customHeight="1">
      <c r="A35" s="265"/>
      <c r="B35" s="221"/>
      <c r="C35" s="221"/>
      <c r="D35" s="617"/>
      <c r="E35" s="223"/>
      <c r="F35" s="284"/>
    </row>
    <row r="36" spans="1:6" s="215" customFormat="1" ht="15" customHeight="1">
      <c r="A36" s="265"/>
      <c r="B36" s="221"/>
      <c r="C36" s="221"/>
      <c r="D36" s="251"/>
      <c r="E36" s="223"/>
      <c r="F36" s="284"/>
    </row>
    <row r="37" spans="1:6" s="215" customFormat="1" ht="15" customHeight="1">
      <c r="A37" s="265"/>
      <c r="B37" s="221"/>
      <c r="C37" s="217" t="s">
        <v>447</v>
      </c>
      <c r="D37" s="614" t="s">
        <v>191</v>
      </c>
      <c r="E37" s="223"/>
      <c r="F37" s="220">
        <f>+E39+E40+E42</f>
        <v>0</v>
      </c>
    </row>
    <row r="38" spans="1:6" s="215" customFormat="1" ht="29.25" customHeight="1">
      <c r="A38" s="265"/>
      <c r="B38" s="221"/>
      <c r="C38" s="221"/>
      <c r="D38" s="615"/>
      <c r="E38" s="223"/>
      <c r="F38" s="284"/>
    </row>
    <row r="39" spans="1:7" s="215" customFormat="1" ht="29.25" customHeight="1">
      <c r="A39" s="265"/>
      <c r="B39" s="221"/>
      <c r="C39" s="221" t="s">
        <v>192</v>
      </c>
      <c r="D39" s="285" t="s">
        <v>46</v>
      </c>
      <c r="E39" s="223"/>
      <c r="F39" s="284"/>
      <c r="G39" s="249"/>
    </row>
    <row r="40" spans="1:6" s="215" customFormat="1" ht="15" customHeight="1">
      <c r="A40" s="265"/>
      <c r="B40" s="221"/>
      <c r="C40" s="221" t="s">
        <v>194</v>
      </c>
      <c r="D40" s="616" t="s">
        <v>195</v>
      </c>
      <c r="E40" s="223"/>
      <c r="F40" s="284"/>
    </row>
    <row r="41" spans="1:6" s="215" customFormat="1" ht="15" customHeight="1">
      <c r="A41" s="265"/>
      <c r="B41" s="221"/>
      <c r="C41" s="221"/>
      <c r="D41" s="617"/>
      <c r="E41" s="223"/>
      <c r="F41" s="284"/>
    </row>
    <row r="42" spans="1:6" s="215" customFormat="1" ht="15" customHeight="1">
      <c r="A42" s="265"/>
      <c r="B42" s="221"/>
      <c r="C42" s="221" t="s">
        <v>196</v>
      </c>
      <c r="D42" s="251" t="s">
        <v>197</v>
      </c>
      <c r="E42" s="223"/>
      <c r="F42" s="284"/>
    </row>
    <row r="43" spans="1:6" s="215" customFormat="1" ht="13.5" customHeight="1">
      <c r="A43" s="265"/>
      <c r="B43" s="221"/>
      <c r="C43" s="221"/>
      <c r="D43" s="251"/>
      <c r="E43" s="223"/>
      <c r="F43" s="284"/>
    </row>
    <row r="44" spans="1:6" s="215" customFormat="1" ht="15" customHeight="1" hidden="1">
      <c r="A44" s="265"/>
      <c r="B44" s="221"/>
      <c r="C44" s="217" t="s">
        <v>438</v>
      </c>
      <c r="D44" s="254" t="s">
        <v>199</v>
      </c>
      <c r="E44" s="223"/>
      <c r="F44" s="220">
        <f>+E45</f>
        <v>0</v>
      </c>
    </row>
    <row r="45" spans="1:6" s="215" customFormat="1" ht="15" customHeight="1" hidden="1">
      <c r="A45" s="265"/>
      <c r="B45" s="221"/>
      <c r="C45" s="221" t="s">
        <v>200</v>
      </c>
      <c r="D45" s="251" t="s">
        <v>201</v>
      </c>
      <c r="E45" s="223"/>
      <c r="F45" s="284"/>
    </row>
    <row r="46" spans="1:6" s="215" customFormat="1" ht="15" customHeight="1" hidden="1">
      <c r="A46" s="265"/>
      <c r="B46" s="221"/>
      <c r="C46" s="221"/>
      <c r="D46" s="251"/>
      <c r="E46" s="223"/>
      <c r="F46" s="284"/>
    </row>
    <row r="47" spans="1:6" s="215" customFormat="1" ht="15" customHeight="1">
      <c r="A47" s="265"/>
      <c r="B47" s="217" t="s">
        <v>202</v>
      </c>
      <c r="C47" s="221"/>
      <c r="D47" s="252" t="s">
        <v>157</v>
      </c>
      <c r="E47" s="223"/>
      <c r="F47" s="287">
        <f>+F49</f>
        <v>0</v>
      </c>
    </row>
    <row r="48" spans="1:6" s="215" customFormat="1" ht="12.75" customHeight="1">
      <c r="A48" s="265"/>
      <c r="B48" s="221"/>
      <c r="C48" s="221"/>
      <c r="D48" s="222"/>
      <c r="E48" s="223"/>
      <c r="F48" s="284"/>
    </row>
    <row r="49" spans="1:6" s="215" customFormat="1" ht="25.5" customHeight="1">
      <c r="A49" s="265"/>
      <c r="B49" s="221"/>
      <c r="C49" s="217" t="s">
        <v>256</v>
      </c>
      <c r="D49" s="252" t="s">
        <v>257</v>
      </c>
      <c r="E49" s="223"/>
      <c r="F49" s="220">
        <f>+E50</f>
        <v>0</v>
      </c>
    </row>
    <row r="50" spans="1:7" s="215" customFormat="1" ht="15.75" customHeight="1">
      <c r="A50" s="265"/>
      <c r="B50" s="221"/>
      <c r="C50" s="221" t="s">
        <v>258</v>
      </c>
      <c r="D50" s="222" t="s">
        <v>259</v>
      </c>
      <c r="E50" s="223"/>
      <c r="F50" s="284"/>
      <c r="G50" s="249"/>
    </row>
    <row r="51" spans="1:6" s="215" customFormat="1" ht="13.5" customHeight="1">
      <c r="A51" s="265"/>
      <c r="B51" s="221"/>
      <c r="C51" s="221"/>
      <c r="D51" s="251"/>
      <c r="E51" s="223"/>
      <c r="F51" s="284"/>
    </row>
    <row r="52" spans="1:7" s="215" customFormat="1" ht="15" customHeight="1">
      <c r="A52" s="265"/>
      <c r="B52" s="217" t="s">
        <v>292</v>
      </c>
      <c r="C52" s="221"/>
      <c r="D52" s="252" t="s">
        <v>105</v>
      </c>
      <c r="E52" s="223"/>
      <c r="F52" s="220">
        <f>+F54</f>
        <v>0</v>
      </c>
      <c r="G52" s="249"/>
    </row>
    <row r="53" spans="1:6" s="215" customFormat="1" ht="12" customHeight="1">
      <c r="A53" s="265"/>
      <c r="B53" s="217"/>
      <c r="C53" s="221"/>
      <c r="D53" s="222"/>
      <c r="E53" s="223"/>
      <c r="F53" s="283"/>
    </row>
    <row r="54" spans="1:6" s="215" customFormat="1" ht="15" customHeight="1">
      <c r="A54" s="265"/>
      <c r="B54" s="217"/>
      <c r="C54" s="217" t="s">
        <v>330</v>
      </c>
      <c r="D54" s="252" t="s">
        <v>331</v>
      </c>
      <c r="E54" s="223"/>
      <c r="F54" s="220">
        <f>SUM(E55:E60)</f>
        <v>0</v>
      </c>
    </row>
    <row r="55" spans="1:6" s="215" customFormat="1" ht="15" customHeight="1">
      <c r="A55" s="265"/>
      <c r="B55" s="217"/>
      <c r="C55" s="221" t="s">
        <v>332</v>
      </c>
      <c r="D55" s="222" t="s">
        <v>337</v>
      </c>
      <c r="E55" s="223"/>
      <c r="F55" s="283"/>
    </row>
    <row r="56" spans="1:6" s="215" customFormat="1" ht="15" customHeight="1">
      <c r="A56" s="265"/>
      <c r="B56" s="217"/>
      <c r="C56" s="221" t="s">
        <v>333</v>
      </c>
      <c r="D56" s="222" t="s">
        <v>338</v>
      </c>
      <c r="E56" s="223"/>
      <c r="F56" s="283"/>
    </row>
    <row r="57" spans="1:6" s="215" customFormat="1" ht="15" customHeight="1">
      <c r="A57" s="265"/>
      <c r="B57" s="217"/>
      <c r="C57" s="221" t="s">
        <v>334</v>
      </c>
      <c r="D57" s="222" t="s">
        <v>339</v>
      </c>
      <c r="E57" s="223"/>
      <c r="F57" s="283"/>
    </row>
    <row r="58" spans="1:6" s="215" customFormat="1" ht="12.75">
      <c r="A58" s="265"/>
      <c r="B58" s="217"/>
      <c r="C58" s="221" t="s">
        <v>336</v>
      </c>
      <c r="D58" s="222" t="s">
        <v>341</v>
      </c>
      <c r="E58" s="223"/>
      <c r="F58" s="283"/>
    </row>
    <row r="59" spans="1:6" s="215" customFormat="1" ht="15" customHeight="1" hidden="1">
      <c r="A59" s="265"/>
      <c r="B59" s="217"/>
      <c r="C59" s="221" t="s">
        <v>335</v>
      </c>
      <c r="D59" s="222" t="s">
        <v>87</v>
      </c>
      <c r="E59" s="223"/>
      <c r="F59" s="283"/>
    </row>
    <row r="60" spans="1:6" s="215" customFormat="1" ht="15" customHeight="1">
      <c r="A60" s="265"/>
      <c r="B60" s="217"/>
      <c r="C60" s="221" t="s">
        <v>343</v>
      </c>
      <c r="D60" s="222" t="s">
        <v>342</v>
      </c>
      <c r="E60" s="223"/>
      <c r="F60" s="283"/>
    </row>
    <row r="61" spans="1:6" s="215" customFormat="1" ht="13.5" customHeight="1">
      <c r="A61" s="265"/>
      <c r="B61" s="217"/>
      <c r="C61" s="221"/>
      <c r="D61" s="222"/>
      <c r="E61" s="223"/>
      <c r="F61" s="283"/>
    </row>
    <row r="62" spans="1:6" s="215" customFormat="1" ht="15" customHeight="1">
      <c r="A62" s="265"/>
      <c r="B62" s="217" t="s">
        <v>481</v>
      </c>
      <c r="C62" s="221"/>
      <c r="D62" s="252" t="s">
        <v>108</v>
      </c>
      <c r="E62" s="223"/>
      <c r="F62" s="220">
        <f>+F64</f>
        <v>0</v>
      </c>
    </row>
    <row r="63" spans="1:6" s="215" customFormat="1" ht="13.5" customHeight="1">
      <c r="A63" s="265"/>
      <c r="B63" s="221"/>
      <c r="C63" s="221"/>
      <c r="D63" s="222"/>
      <c r="E63" s="223"/>
      <c r="F63" s="284"/>
    </row>
    <row r="64" spans="1:6" s="215" customFormat="1" ht="15" customHeight="1">
      <c r="A64" s="265"/>
      <c r="B64" s="221"/>
      <c r="C64" s="217" t="s">
        <v>556</v>
      </c>
      <c r="D64" s="252" t="s">
        <v>562</v>
      </c>
      <c r="E64" s="223"/>
      <c r="F64" s="220">
        <f>SUM(E65:E66)</f>
        <v>0</v>
      </c>
    </row>
    <row r="65" spans="1:6" s="215" customFormat="1" ht="15" customHeight="1">
      <c r="A65" s="265"/>
      <c r="B65" s="221"/>
      <c r="C65" s="221" t="s">
        <v>54</v>
      </c>
      <c r="D65" s="222" t="s">
        <v>55</v>
      </c>
      <c r="E65" s="223"/>
      <c r="F65" s="284"/>
    </row>
    <row r="66" spans="1:6" s="215" customFormat="1" ht="15" customHeight="1">
      <c r="A66" s="265"/>
      <c r="B66" s="221"/>
      <c r="C66" s="221"/>
      <c r="D66" s="222"/>
      <c r="E66" s="223"/>
      <c r="F66" s="284"/>
    </row>
    <row r="67" spans="1:6" s="215" customFormat="1" ht="15" customHeight="1" hidden="1">
      <c r="A67" s="265"/>
      <c r="B67" s="221"/>
      <c r="C67" s="221" t="s">
        <v>398</v>
      </c>
      <c r="D67" s="222" t="s">
        <v>399</v>
      </c>
      <c r="E67" s="223">
        <v>0</v>
      </c>
      <c r="F67" s="284"/>
    </row>
    <row r="68" spans="1:6" s="215" customFormat="1" ht="15" customHeight="1" hidden="1">
      <c r="A68" s="265"/>
      <c r="B68" s="221"/>
      <c r="C68" s="221" t="s">
        <v>400</v>
      </c>
      <c r="D68" s="616" t="s">
        <v>401</v>
      </c>
      <c r="E68" s="223">
        <v>0</v>
      </c>
      <c r="F68" s="284"/>
    </row>
    <row r="69" spans="1:6" s="215" customFormat="1" ht="15" customHeight="1" hidden="1">
      <c r="A69" s="265"/>
      <c r="B69" s="221"/>
      <c r="C69" s="221"/>
      <c r="D69" s="617"/>
      <c r="E69" s="223"/>
      <c r="F69" s="284"/>
    </row>
    <row r="70" spans="1:6" s="215" customFormat="1" ht="15" customHeight="1" hidden="1">
      <c r="A70" s="265"/>
      <c r="B70" s="221"/>
      <c r="C70" s="221"/>
      <c r="D70" s="222"/>
      <c r="E70" s="223"/>
      <c r="F70" s="284"/>
    </row>
    <row r="71" spans="1:6" s="215" customFormat="1" ht="15" customHeight="1" hidden="1">
      <c r="A71" s="265"/>
      <c r="B71" s="221"/>
      <c r="C71" s="221"/>
      <c r="D71" s="222"/>
      <c r="E71" s="223"/>
      <c r="F71" s="284"/>
    </row>
    <row r="72" spans="1:6" s="215" customFormat="1" ht="15" customHeight="1" hidden="1">
      <c r="A72" s="265"/>
      <c r="B72" s="221"/>
      <c r="C72" s="221">
        <v>37</v>
      </c>
      <c r="D72" s="222" t="s">
        <v>128</v>
      </c>
      <c r="E72" s="223"/>
      <c r="F72" s="284"/>
    </row>
    <row r="73" spans="1:6" s="215" customFormat="1" ht="15" customHeight="1" hidden="1">
      <c r="A73" s="265"/>
      <c r="B73" s="221"/>
      <c r="C73" s="221">
        <v>40</v>
      </c>
      <c r="D73" s="222" t="s">
        <v>129</v>
      </c>
      <c r="E73" s="223"/>
      <c r="F73" s="284"/>
    </row>
    <row r="74" spans="1:6" s="215" customFormat="1" ht="15" customHeight="1" hidden="1">
      <c r="A74" s="265"/>
      <c r="B74" s="221"/>
      <c r="C74" s="221">
        <v>41</v>
      </c>
      <c r="D74" s="222" t="s">
        <v>130</v>
      </c>
      <c r="E74" s="223"/>
      <c r="F74" s="284"/>
    </row>
    <row r="75" spans="1:6" s="215" customFormat="1" ht="15" customHeight="1" hidden="1">
      <c r="A75" s="265"/>
      <c r="B75" s="221"/>
      <c r="C75" s="221">
        <v>43</v>
      </c>
      <c r="D75" s="222" t="s">
        <v>131</v>
      </c>
      <c r="E75" s="223"/>
      <c r="F75" s="284"/>
    </row>
    <row r="76" spans="1:6" s="215" customFormat="1" ht="15" customHeight="1" hidden="1">
      <c r="A76" s="265"/>
      <c r="B76" s="221"/>
      <c r="C76" s="221">
        <v>44</v>
      </c>
      <c r="D76" s="222" t="s">
        <v>132</v>
      </c>
      <c r="E76" s="223"/>
      <c r="F76" s="284"/>
    </row>
    <row r="77" spans="1:6" s="215" customFormat="1" ht="15" customHeight="1" hidden="1">
      <c r="A77" s="265"/>
      <c r="B77" s="221"/>
      <c r="C77" s="221">
        <v>45</v>
      </c>
      <c r="D77" s="222" t="s">
        <v>133</v>
      </c>
      <c r="E77" s="223"/>
      <c r="F77" s="284"/>
    </row>
    <row r="78" spans="1:6" s="215" customFormat="1" ht="15" customHeight="1" hidden="1">
      <c r="A78" s="265"/>
      <c r="B78" s="221"/>
      <c r="C78" s="221">
        <v>47</v>
      </c>
      <c r="D78" s="222" t="s">
        <v>136</v>
      </c>
      <c r="E78" s="223"/>
      <c r="F78" s="284"/>
    </row>
    <row r="79" spans="1:6" s="215" customFormat="1" ht="15" customHeight="1" hidden="1">
      <c r="A79" s="265"/>
      <c r="B79" s="221"/>
      <c r="C79" s="221">
        <v>64</v>
      </c>
      <c r="D79" s="222" t="s">
        <v>138</v>
      </c>
      <c r="E79" s="266"/>
      <c r="F79" s="284"/>
    </row>
    <row r="80" spans="1:6" s="215" customFormat="1" ht="15" customHeight="1" hidden="1">
      <c r="A80" s="265"/>
      <c r="B80" s="221"/>
      <c r="C80" s="221">
        <v>66</v>
      </c>
      <c r="D80" s="222" t="s">
        <v>139</v>
      </c>
      <c r="E80" s="223"/>
      <c r="F80" s="284"/>
    </row>
    <row r="81" spans="1:6" s="215" customFormat="1" ht="15" customHeight="1" hidden="1">
      <c r="A81" s="265"/>
      <c r="B81" s="221"/>
      <c r="C81" s="221">
        <v>75</v>
      </c>
      <c r="D81" s="222" t="s">
        <v>140</v>
      </c>
      <c r="E81" s="223"/>
      <c r="F81" s="284"/>
    </row>
    <row r="82" spans="1:6" s="215" customFormat="1" ht="15" customHeight="1" hidden="1">
      <c r="A82" s="265"/>
      <c r="B82" s="221"/>
      <c r="C82" s="221">
        <v>76</v>
      </c>
      <c r="D82" s="222" t="s">
        <v>141</v>
      </c>
      <c r="E82" s="223"/>
      <c r="F82" s="284"/>
    </row>
    <row r="83" spans="1:6" s="215" customFormat="1" ht="15" customHeight="1" hidden="1">
      <c r="A83" s="674"/>
      <c r="B83" s="676"/>
      <c r="C83" s="676">
        <v>77</v>
      </c>
      <c r="D83" s="222" t="s">
        <v>142</v>
      </c>
      <c r="E83" s="332"/>
      <c r="F83" s="672"/>
    </row>
    <row r="84" spans="1:6" s="215" customFormat="1" ht="15" customHeight="1" hidden="1">
      <c r="A84" s="675"/>
      <c r="B84" s="677"/>
      <c r="C84" s="677"/>
      <c r="D84" s="222" t="s">
        <v>143</v>
      </c>
      <c r="E84" s="333"/>
      <c r="F84" s="673"/>
    </row>
    <row r="85" spans="1:6" s="215" customFormat="1" ht="15" customHeight="1" hidden="1">
      <c r="A85" s="334"/>
      <c r="B85" s="335"/>
      <c r="C85" s="335">
        <v>78</v>
      </c>
      <c r="D85" s="336" t="s">
        <v>144</v>
      </c>
      <c r="E85" s="266"/>
      <c r="F85" s="337"/>
    </row>
    <row r="86" spans="1:6" s="215" customFormat="1" ht="15" customHeight="1" hidden="1">
      <c r="A86" s="334"/>
      <c r="B86" s="335"/>
      <c r="C86" s="338" t="s">
        <v>145</v>
      </c>
      <c r="D86" s="336" t="s">
        <v>146</v>
      </c>
      <c r="E86" s="223"/>
      <c r="F86" s="337"/>
    </row>
    <row r="87" spans="1:6" s="215" customFormat="1" ht="15" customHeight="1" hidden="1">
      <c r="A87" s="334"/>
      <c r="B87" s="335"/>
      <c r="C87" s="335">
        <v>80</v>
      </c>
      <c r="D87" s="336" t="s">
        <v>147</v>
      </c>
      <c r="E87" s="266"/>
      <c r="F87" s="337"/>
    </row>
    <row r="88" spans="1:6" s="215" customFormat="1" ht="15" customHeight="1" hidden="1">
      <c r="A88" s="334"/>
      <c r="B88" s="335"/>
      <c r="C88" s="339"/>
      <c r="D88" s="340"/>
      <c r="E88" s="266"/>
      <c r="F88" s="337"/>
    </row>
    <row r="89" spans="1:6" s="215" customFormat="1" ht="15" customHeight="1" hidden="1">
      <c r="A89" s="265"/>
      <c r="B89" s="217">
        <v>10</v>
      </c>
      <c r="C89" s="221"/>
      <c r="D89" s="218" t="s">
        <v>148</v>
      </c>
      <c r="E89" s="223"/>
      <c r="F89" s="220">
        <f>SUM(E91:E92)</f>
        <v>0</v>
      </c>
    </row>
    <row r="90" spans="1:6" s="215" customFormat="1" ht="15" customHeight="1" hidden="1">
      <c r="A90" s="265"/>
      <c r="B90" s="221"/>
      <c r="C90" s="221"/>
      <c r="D90" s="222"/>
      <c r="E90" s="223"/>
      <c r="F90" s="284"/>
    </row>
    <row r="91" spans="1:6" s="215" customFormat="1" ht="15" customHeight="1" hidden="1">
      <c r="A91" s="265"/>
      <c r="B91" s="221"/>
      <c r="C91" s="221">
        <v>1</v>
      </c>
      <c r="D91" s="222" t="s">
        <v>149</v>
      </c>
      <c r="E91" s="223"/>
      <c r="F91" s="284"/>
    </row>
    <row r="92" spans="1:6" s="215" customFormat="1" ht="15" customHeight="1" hidden="1">
      <c r="A92" s="265"/>
      <c r="B92" s="221"/>
      <c r="C92" s="221">
        <v>2</v>
      </c>
      <c r="D92" s="222" t="s">
        <v>150</v>
      </c>
      <c r="E92" s="223"/>
      <c r="F92" s="284"/>
    </row>
    <row r="93" spans="1:6" s="215" customFormat="1" ht="15" customHeight="1" hidden="1">
      <c r="A93" s="265"/>
      <c r="B93" s="221"/>
      <c r="C93" s="221"/>
      <c r="D93" s="222"/>
      <c r="E93" s="223"/>
      <c r="F93" s="284"/>
    </row>
    <row r="94" spans="1:6" s="215" customFormat="1" ht="15" customHeight="1" hidden="1">
      <c r="A94" s="265"/>
      <c r="B94" s="217">
        <v>12</v>
      </c>
      <c r="C94" s="221"/>
      <c r="D94" s="218" t="s">
        <v>151</v>
      </c>
      <c r="E94" s="223"/>
      <c r="F94" s="220">
        <f>SUM(E95:E96)</f>
        <v>0</v>
      </c>
    </row>
    <row r="95" spans="1:6" s="215" customFormat="1" ht="15" customHeight="1" hidden="1">
      <c r="A95" s="265"/>
      <c r="B95" s="217"/>
      <c r="C95" s="221">
        <v>12</v>
      </c>
      <c r="D95" s="222" t="s">
        <v>152</v>
      </c>
      <c r="E95" s="223"/>
      <c r="F95" s="220"/>
    </row>
    <row r="96" spans="1:6" s="215" customFormat="1" ht="15" customHeight="1" hidden="1">
      <c r="A96" s="265"/>
      <c r="B96" s="221"/>
      <c r="C96" s="221">
        <v>14</v>
      </c>
      <c r="D96" s="222" t="s">
        <v>153</v>
      </c>
      <c r="E96" s="223"/>
      <c r="F96" s="220"/>
    </row>
    <row r="97" spans="1:6" s="215" customFormat="1" ht="15" customHeight="1" hidden="1">
      <c r="A97" s="267"/>
      <c r="B97" s="268"/>
      <c r="C97" s="268" t="s">
        <v>359</v>
      </c>
      <c r="D97" s="250" t="s">
        <v>366</v>
      </c>
      <c r="E97" s="269"/>
      <c r="F97" s="288"/>
    </row>
    <row r="98" spans="1:6" s="215" customFormat="1" ht="15" customHeight="1" hidden="1">
      <c r="A98" s="267"/>
      <c r="B98" s="268"/>
      <c r="C98" s="268"/>
      <c r="D98" s="250"/>
      <c r="E98" s="269"/>
      <c r="F98" s="288"/>
    </row>
    <row r="99" spans="1:6" s="215" customFormat="1" ht="15" customHeight="1" hidden="1">
      <c r="A99" s="265"/>
      <c r="B99" s="217" t="s">
        <v>481</v>
      </c>
      <c r="C99" s="217"/>
      <c r="D99" s="252" t="s">
        <v>108</v>
      </c>
      <c r="E99" s="223"/>
      <c r="F99" s="283">
        <f>+F101</f>
        <v>0</v>
      </c>
    </row>
    <row r="100" spans="1:6" s="215" customFormat="1" ht="15" customHeight="1" hidden="1">
      <c r="A100" s="265"/>
      <c r="B100" s="221"/>
      <c r="C100" s="217" t="s">
        <v>58</v>
      </c>
      <c r="D100" s="252" t="s">
        <v>52</v>
      </c>
      <c r="E100" s="223"/>
      <c r="F100" s="220"/>
    </row>
    <row r="101" spans="1:6" s="215" customFormat="1" ht="15" customHeight="1" hidden="1">
      <c r="A101" s="265"/>
      <c r="B101" s="221"/>
      <c r="C101" s="217" t="s">
        <v>51</v>
      </c>
      <c r="D101" s="252" t="s">
        <v>543</v>
      </c>
      <c r="E101" s="223"/>
      <c r="F101" s="220">
        <f>+E103+E104+E105+E102</f>
        <v>0</v>
      </c>
    </row>
    <row r="102" spans="1:6" s="215" customFormat="1" ht="15" customHeight="1" hidden="1">
      <c r="A102" s="265"/>
      <c r="B102" s="221"/>
      <c r="C102" s="221" t="s">
        <v>544</v>
      </c>
      <c r="D102" s="222" t="s">
        <v>76</v>
      </c>
      <c r="E102" s="223"/>
      <c r="F102" s="220"/>
    </row>
    <row r="103" spans="1:6" s="215" customFormat="1" ht="15" customHeight="1">
      <c r="A103" s="267"/>
      <c r="B103" s="268"/>
      <c r="C103" s="268"/>
      <c r="D103" s="250"/>
      <c r="E103" s="269"/>
      <c r="F103" s="288"/>
    </row>
    <row r="104" spans="1:6" s="215" customFormat="1" ht="15" customHeight="1" hidden="1">
      <c r="A104" s="267"/>
      <c r="B104" s="268"/>
      <c r="C104" s="268"/>
      <c r="D104" s="250"/>
      <c r="E104" s="269"/>
      <c r="F104" s="288"/>
    </row>
    <row r="105" spans="1:6" s="215" customFormat="1" ht="15" customHeight="1" hidden="1">
      <c r="A105" s="267"/>
      <c r="B105" s="268"/>
      <c r="C105" s="268"/>
      <c r="D105" s="250"/>
      <c r="E105" s="269"/>
      <c r="F105" s="288"/>
    </row>
    <row r="106" spans="1:6" s="215" customFormat="1" ht="15" customHeight="1" hidden="1">
      <c r="A106" s="267"/>
      <c r="B106" s="268"/>
      <c r="C106" s="268"/>
      <c r="D106" s="250"/>
      <c r="E106" s="269"/>
      <c r="F106" s="288"/>
    </row>
    <row r="107" spans="1:6" s="215" customFormat="1" ht="15" customHeight="1" hidden="1">
      <c r="A107" s="267"/>
      <c r="B107" s="268"/>
      <c r="C107" s="268"/>
      <c r="D107" s="250"/>
      <c r="E107" s="269"/>
      <c r="F107" s="288"/>
    </row>
    <row r="108" spans="1:6" s="215" customFormat="1" ht="15" customHeight="1" hidden="1">
      <c r="A108" s="267"/>
      <c r="B108" s="268"/>
      <c r="C108" s="268"/>
      <c r="D108" s="250"/>
      <c r="E108" s="269"/>
      <c r="F108" s="288"/>
    </row>
    <row r="109" spans="1:6" s="215" customFormat="1" ht="15" customHeight="1" hidden="1">
      <c r="A109" s="267"/>
      <c r="B109" s="268"/>
      <c r="C109" s="268"/>
      <c r="D109" s="250"/>
      <c r="E109" s="269"/>
      <c r="F109" s="288"/>
    </row>
    <row r="110" spans="1:6" s="215" customFormat="1" ht="15" customHeight="1" hidden="1">
      <c r="A110" s="267"/>
      <c r="B110" s="268"/>
      <c r="C110" s="268"/>
      <c r="D110" s="250"/>
      <c r="E110" s="269"/>
      <c r="F110" s="288"/>
    </row>
    <row r="111" spans="1:6" s="215" customFormat="1" ht="15" customHeight="1" hidden="1">
      <c r="A111" s="267"/>
      <c r="B111" s="268"/>
      <c r="C111" s="268"/>
      <c r="D111" s="250"/>
      <c r="E111" s="269"/>
      <c r="F111" s="288"/>
    </row>
    <row r="112" spans="1:6" s="215" customFormat="1" ht="15" customHeight="1" hidden="1">
      <c r="A112" s="267"/>
      <c r="B112" s="268"/>
      <c r="C112" s="268"/>
      <c r="D112" s="250"/>
      <c r="E112" s="269"/>
      <c r="F112" s="288"/>
    </row>
    <row r="113" spans="1:6" s="215" customFormat="1" ht="15" customHeight="1" hidden="1">
      <c r="A113" s="267"/>
      <c r="B113" s="268"/>
      <c r="C113" s="268"/>
      <c r="D113" s="250"/>
      <c r="E113" s="269"/>
      <c r="F113" s="288"/>
    </row>
    <row r="114" spans="1:6" s="215" customFormat="1" ht="15" customHeight="1" hidden="1">
      <c r="A114" s="267"/>
      <c r="B114" s="268"/>
      <c r="C114" s="268"/>
      <c r="D114" s="250"/>
      <c r="E114" s="269"/>
      <c r="F114" s="288"/>
    </row>
    <row r="115" spans="1:6" s="215" customFormat="1" ht="15" customHeight="1" hidden="1">
      <c r="A115" s="267"/>
      <c r="B115" s="268"/>
      <c r="C115" s="268"/>
      <c r="D115" s="250"/>
      <c r="E115" s="269"/>
      <c r="F115" s="288"/>
    </row>
    <row r="116" spans="1:6" s="215" customFormat="1" ht="15" customHeight="1" hidden="1">
      <c r="A116" s="267"/>
      <c r="B116" s="268"/>
      <c r="C116" s="268"/>
      <c r="D116" s="250"/>
      <c r="E116" s="269"/>
      <c r="F116" s="288"/>
    </row>
    <row r="117" spans="1:6" s="215" customFormat="1" ht="15" customHeight="1" thickBot="1">
      <c r="A117" s="267"/>
      <c r="B117" s="268"/>
      <c r="C117" s="268"/>
      <c r="D117" s="250"/>
      <c r="E117" s="269"/>
      <c r="F117" s="289"/>
    </row>
    <row r="118" spans="1:6" s="215" customFormat="1" ht="15" customHeight="1" thickBot="1">
      <c r="A118" s="618" t="s">
        <v>122</v>
      </c>
      <c r="B118" s="619"/>
      <c r="C118" s="619"/>
      <c r="D118" s="619"/>
      <c r="E118" s="298">
        <f>SUM(E13:E117)</f>
        <v>0</v>
      </c>
      <c r="F118" s="299">
        <f>+F62+F52+F47+F11</f>
        <v>0</v>
      </c>
    </row>
    <row r="119" spans="3:6" s="215" customFormat="1" ht="12.75" hidden="1">
      <c r="C119" s="319"/>
      <c r="F119" s="215">
        <v>67374555.89</v>
      </c>
    </row>
    <row r="120" spans="3:6" s="215" customFormat="1" ht="12.75" hidden="1">
      <c r="C120" s="319"/>
      <c r="F120" s="249">
        <f>+F118-F119</f>
        <v>-67374555.89</v>
      </c>
    </row>
    <row r="121" spans="3:6" s="215" customFormat="1" ht="12.75" hidden="1">
      <c r="C121" s="319"/>
      <c r="F121" s="215">
        <v>67531967.31</v>
      </c>
    </row>
    <row r="122" spans="3:6" s="215" customFormat="1" ht="12.75" hidden="1">
      <c r="C122" s="319"/>
      <c r="F122" s="249">
        <f>+F118-F121</f>
        <v>-67531967.31</v>
      </c>
    </row>
    <row r="123" s="215" customFormat="1" ht="12.75">
      <c r="C123" s="319"/>
    </row>
    <row r="124" ht="12.75" hidden="1">
      <c r="F124" s="61">
        <v>88322376.16</v>
      </c>
    </row>
    <row r="125" ht="12.75" hidden="1">
      <c r="F125" s="61"/>
    </row>
    <row r="126" ht="12.75" hidden="1">
      <c r="F126" s="61">
        <f>+F118-F124</f>
        <v>-88322376.16</v>
      </c>
    </row>
    <row r="127" ht="12.75">
      <c r="F127" s="61"/>
    </row>
    <row r="128" ht="12.75" hidden="1">
      <c r="F128" s="61">
        <f>+F118-0</f>
        <v>0</v>
      </c>
    </row>
    <row r="129" ht="12.75" hidden="1"/>
    <row r="130" ht="12.75" hidden="1">
      <c r="F130" s="61"/>
    </row>
    <row r="131" ht="12.75" hidden="1">
      <c r="F131" s="61">
        <v>96865103.61901668</v>
      </c>
    </row>
    <row r="132" ht="12.75" hidden="1">
      <c r="F132" s="124">
        <f>+F118-F131</f>
        <v>-96865103.61901668</v>
      </c>
    </row>
    <row r="134" ht="12.75">
      <c r="F134" s="61"/>
    </row>
  </sheetData>
  <sheetProtection/>
  <mergeCells count="16">
    <mergeCell ref="D40:D41"/>
    <mergeCell ref="D68:D69"/>
    <mergeCell ref="F83:F84"/>
    <mergeCell ref="A83:A84"/>
    <mergeCell ref="B83:B84"/>
    <mergeCell ref="C83:C84"/>
    <mergeCell ref="A118:D118"/>
    <mergeCell ref="A1:F1"/>
    <mergeCell ref="A2:F2"/>
    <mergeCell ref="A4:F4"/>
    <mergeCell ref="A8:F8"/>
    <mergeCell ref="D30:D31"/>
    <mergeCell ref="D32:D33"/>
    <mergeCell ref="D34:D35"/>
    <mergeCell ref="D37:D38"/>
    <mergeCell ref="A6:F6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G41"/>
  <sheetViews>
    <sheetView zoomScale="125" zoomScaleNormal="125" zoomScalePageLayoutView="0" workbookViewId="0" topLeftCell="A4">
      <selection activeCell="E12" sqref="E12:E35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2.421875" style="56" customWidth="1"/>
    <col min="5" max="5" width="13.8515625" style="56" customWidth="1"/>
    <col min="6" max="6" width="12.8515625" style="56" customWidth="1"/>
    <col min="7" max="7" width="12.7109375" style="56" bestFit="1" customWidth="1"/>
    <col min="8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">
        <v>552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43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422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99"/>
      <c r="B10" s="129"/>
      <c r="C10" s="100"/>
      <c r="D10" s="85"/>
      <c r="E10" s="130"/>
      <c r="F10" s="102"/>
    </row>
    <row r="11" spans="1:6" s="215" customFormat="1" ht="15" customHeight="1">
      <c r="A11" s="265"/>
      <c r="B11" s="217" t="s">
        <v>202</v>
      </c>
      <c r="C11" s="221"/>
      <c r="D11" s="252" t="s">
        <v>157</v>
      </c>
      <c r="E11" s="223"/>
      <c r="F11" s="286">
        <f>+F13+F17</f>
        <v>0</v>
      </c>
    </row>
    <row r="12" spans="1:6" s="215" customFormat="1" ht="15" customHeight="1">
      <c r="A12" s="265"/>
      <c r="B12" s="221"/>
      <c r="C12" s="221"/>
      <c r="D12" s="222"/>
      <c r="E12" s="223"/>
      <c r="F12" s="284"/>
    </row>
    <row r="13" spans="1:6" s="215" customFormat="1" ht="15" customHeight="1">
      <c r="A13" s="265"/>
      <c r="B13" s="221"/>
      <c r="C13" s="217" t="s">
        <v>250</v>
      </c>
      <c r="D13" s="252" t="s">
        <v>251</v>
      </c>
      <c r="E13" s="223"/>
      <c r="F13" s="220">
        <f>+E14+E15</f>
        <v>0</v>
      </c>
    </row>
    <row r="14" spans="1:6" s="215" customFormat="1" ht="15" customHeight="1">
      <c r="A14" s="265"/>
      <c r="B14" s="221"/>
      <c r="C14" s="221" t="s">
        <v>252</v>
      </c>
      <c r="D14" s="222" t="s">
        <v>253</v>
      </c>
      <c r="E14" s="223"/>
      <c r="F14" s="284"/>
    </row>
    <row r="15" spans="1:6" s="215" customFormat="1" ht="15" customHeight="1">
      <c r="A15" s="265"/>
      <c r="B15" s="221"/>
      <c r="C15" s="221" t="s">
        <v>254</v>
      </c>
      <c r="D15" s="222" t="s">
        <v>255</v>
      </c>
      <c r="E15" s="223"/>
      <c r="F15" s="284"/>
    </row>
    <row r="16" spans="1:6" s="215" customFormat="1" ht="15" customHeight="1">
      <c r="A16" s="265"/>
      <c r="B16" s="221"/>
      <c r="C16" s="221"/>
      <c r="D16" s="222"/>
      <c r="E16" s="223"/>
      <c r="F16" s="284"/>
    </row>
    <row r="17" spans="1:6" s="215" customFormat="1" ht="15" customHeight="1">
      <c r="A17" s="265"/>
      <c r="B17" s="221"/>
      <c r="C17" s="217" t="s">
        <v>270</v>
      </c>
      <c r="D17" s="252" t="s">
        <v>563</v>
      </c>
      <c r="E17" s="223"/>
      <c r="F17" s="220">
        <f>+E18</f>
        <v>0</v>
      </c>
    </row>
    <row r="18" spans="1:6" s="215" customFormat="1" ht="15.75" customHeight="1">
      <c r="A18" s="265"/>
      <c r="B18" s="221"/>
      <c r="C18" s="221" t="s">
        <v>274</v>
      </c>
      <c r="D18" s="222" t="s">
        <v>564</v>
      </c>
      <c r="E18" s="223"/>
      <c r="F18" s="284"/>
    </row>
    <row r="19" spans="1:6" s="215" customFormat="1" ht="15" customHeight="1">
      <c r="A19" s="265"/>
      <c r="B19" s="221"/>
      <c r="C19" s="221"/>
      <c r="D19" s="251"/>
      <c r="E19" s="223"/>
      <c r="F19" s="284"/>
    </row>
    <row r="20" spans="1:7" s="215" customFormat="1" ht="15" customHeight="1">
      <c r="A20" s="265"/>
      <c r="B20" s="217" t="s">
        <v>292</v>
      </c>
      <c r="C20" s="221"/>
      <c r="D20" s="252" t="s">
        <v>105</v>
      </c>
      <c r="E20" s="223"/>
      <c r="F20" s="283">
        <f>+F26+F22</f>
        <v>0</v>
      </c>
      <c r="G20" s="249"/>
    </row>
    <row r="21" spans="1:6" s="215" customFormat="1" ht="15" customHeight="1">
      <c r="A21" s="265"/>
      <c r="B21" s="217"/>
      <c r="C21" s="221"/>
      <c r="D21" s="252"/>
      <c r="E21" s="223"/>
      <c r="F21" s="283"/>
    </row>
    <row r="22" spans="1:6" s="215" customFormat="1" ht="15" customHeight="1">
      <c r="A22" s="265"/>
      <c r="B22" s="217"/>
      <c r="C22" s="217" t="s">
        <v>302</v>
      </c>
      <c r="D22" s="252" t="s">
        <v>304</v>
      </c>
      <c r="E22" s="223"/>
      <c r="F22" s="220">
        <f>+E23+E24</f>
        <v>0</v>
      </c>
    </row>
    <row r="23" spans="1:6" s="215" customFormat="1" ht="15" customHeight="1">
      <c r="A23" s="265"/>
      <c r="B23" s="217"/>
      <c r="C23" s="221" t="s">
        <v>305</v>
      </c>
      <c r="D23" s="222" t="s">
        <v>306</v>
      </c>
      <c r="E23" s="223"/>
      <c r="F23" s="283"/>
    </row>
    <row r="24" spans="1:6" s="215" customFormat="1" ht="15" customHeight="1">
      <c r="A24" s="265"/>
      <c r="B24" s="217"/>
      <c r="C24" s="221" t="s">
        <v>307</v>
      </c>
      <c r="D24" s="222" t="s">
        <v>308</v>
      </c>
      <c r="E24" s="223"/>
      <c r="F24" s="283"/>
    </row>
    <row r="25" spans="1:6" s="215" customFormat="1" ht="15" customHeight="1">
      <c r="A25" s="265"/>
      <c r="B25" s="217"/>
      <c r="C25" s="221"/>
      <c r="D25" s="222"/>
      <c r="E25" s="223"/>
      <c r="F25" s="283"/>
    </row>
    <row r="26" spans="1:6" s="215" customFormat="1" ht="15" customHeight="1">
      <c r="A26" s="265"/>
      <c r="B26" s="217"/>
      <c r="C26" s="217" t="s">
        <v>309</v>
      </c>
      <c r="D26" s="614" t="s">
        <v>310</v>
      </c>
      <c r="E26" s="223"/>
      <c r="F26" s="220">
        <f>SUM(E28:E34)</f>
        <v>0</v>
      </c>
    </row>
    <row r="27" spans="1:6" s="215" customFormat="1" ht="15" customHeight="1">
      <c r="A27" s="265"/>
      <c r="B27" s="217"/>
      <c r="C27" s="217"/>
      <c r="D27" s="615"/>
      <c r="E27" s="223"/>
      <c r="F27" s="283"/>
    </row>
    <row r="28" spans="1:6" s="215" customFormat="1" ht="15" customHeight="1">
      <c r="A28" s="265"/>
      <c r="B28" s="217"/>
      <c r="C28" s="221" t="s">
        <v>311</v>
      </c>
      <c r="D28" s="222" t="s">
        <v>312</v>
      </c>
      <c r="E28" s="223"/>
      <c r="F28" s="283"/>
    </row>
    <row r="29" spans="1:6" s="215" customFormat="1" ht="15" customHeight="1">
      <c r="A29" s="265"/>
      <c r="B29" s="217"/>
      <c r="C29" s="221" t="s">
        <v>451</v>
      </c>
      <c r="D29" s="222" t="s">
        <v>561</v>
      </c>
      <c r="E29" s="223"/>
      <c r="F29" s="283"/>
    </row>
    <row r="30" spans="1:6" s="215" customFormat="1" ht="15" customHeight="1">
      <c r="A30" s="265"/>
      <c r="B30" s="217"/>
      <c r="C30" s="221" t="s">
        <v>313</v>
      </c>
      <c r="D30" s="222" t="s">
        <v>314</v>
      </c>
      <c r="E30" s="223"/>
      <c r="F30" s="283"/>
    </row>
    <row r="31" spans="1:6" s="215" customFormat="1" ht="15" customHeight="1">
      <c r="A31" s="265"/>
      <c r="B31" s="217"/>
      <c r="C31" s="221" t="s">
        <v>315</v>
      </c>
      <c r="D31" s="222" t="s">
        <v>316</v>
      </c>
      <c r="E31" s="223"/>
      <c r="F31" s="283"/>
    </row>
    <row r="32" spans="1:6" s="215" customFormat="1" ht="15" customHeight="1">
      <c r="A32" s="265"/>
      <c r="B32" s="217"/>
      <c r="C32" s="221" t="s">
        <v>317</v>
      </c>
      <c r="D32" s="222" t="s">
        <v>318</v>
      </c>
      <c r="E32" s="223"/>
      <c r="F32" s="283"/>
    </row>
    <row r="33" spans="1:6" s="215" customFormat="1" ht="15" customHeight="1">
      <c r="A33" s="265"/>
      <c r="B33" s="217"/>
      <c r="C33" s="221" t="s">
        <v>319</v>
      </c>
      <c r="D33" s="222" t="s">
        <v>321</v>
      </c>
      <c r="E33" s="223"/>
      <c r="F33" s="283"/>
    </row>
    <row r="34" spans="1:6" s="215" customFormat="1" ht="15" customHeight="1">
      <c r="A34" s="265"/>
      <c r="B34" s="217"/>
      <c r="C34" s="221" t="s">
        <v>322</v>
      </c>
      <c r="D34" s="616" t="s">
        <v>323</v>
      </c>
      <c r="E34" s="223"/>
      <c r="F34" s="283"/>
    </row>
    <row r="35" spans="1:6" s="215" customFormat="1" ht="15" customHeight="1">
      <c r="A35" s="265"/>
      <c r="B35" s="217"/>
      <c r="C35" s="221"/>
      <c r="D35" s="617"/>
      <c r="E35" s="223"/>
      <c r="F35" s="283"/>
    </row>
    <row r="36" spans="1:6" s="215" customFormat="1" ht="15" customHeight="1" thickBot="1">
      <c r="A36" s="276"/>
      <c r="B36" s="277"/>
      <c r="C36" s="277"/>
      <c r="D36" s="278"/>
      <c r="E36" s="279"/>
      <c r="F36" s="342"/>
    </row>
    <row r="37" spans="1:6" s="215" customFormat="1" ht="15" customHeight="1" thickBot="1">
      <c r="A37" s="618" t="s">
        <v>460</v>
      </c>
      <c r="B37" s="619"/>
      <c r="C37" s="619"/>
      <c r="D37" s="619"/>
      <c r="E37" s="298">
        <f>+E30+E29+E28+E24+E18+E14</f>
        <v>0</v>
      </c>
      <c r="F37" s="318">
        <f>+F20+F11</f>
        <v>0</v>
      </c>
    </row>
    <row r="38" spans="3:6" s="215" customFormat="1" ht="12.75">
      <c r="C38" s="319"/>
      <c r="E38" s="320"/>
      <c r="F38" s="249"/>
    </row>
    <row r="39" spans="5:6" ht="13.5">
      <c r="E39" s="77"/>
      <c r="F39" s="136"/>
    </row>
    <row r="40" spans="5:6" ht="13.5" hidden="1">
      <c r="E40" s="77"/>
      <c r="F40" s="137"/>
    </row>
    <row r="41" spans="5:6" ht="13.5">
      <c r="E41" s="77"/>
      <c r="F41" s="136"/>
    </row>
  </sheetData>
  <sheetProtection/>
  <mergeCells count="8">
    <mergeCell ref="A37:D37"/>
    <mergeCell ref="A1:F1"/>
    <mergeCell ref="A2:F2"/>
    <mergeCell ref="A4:F4"/>
    <mergeCell ref="A8:F8"/>
    <mergeCell ref="D26:D27"/>
    <mergeCell ref="D34:D35"/>
    <mergeCell ref="A6:F6"/>
  </mergeCells>
  <printOptions/>
  <pageMargins left="0.75" right="0.75" top="1" bottom="1" header="0" footer="0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N122"/>
  <sheetViews>
    <sheetView zoomScale="125" zoomScaleNormal="125" zoomScalePageLayoutView="0" workbookViewId="0" topLeftCell="D1">
      <selection activeCell="H102" sqref="H102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2.421875" style="56" customWidth="1"/>
    <col min="5" max="5" width="13.8515625" style="56" customWidth="1"/>
    <col min="6" max="6" width="12.8515625" style="56" customWidth="1"/>
    <col min="7" max="7" width="12.7109375" style="56" bestFit="1" customWidth="1"/>
    <col min="8" max="16384" width="11.421875" style="56" customWidth="1"/>
  </cols>
  <sheetData>
    <row r="1" spans="1:6" ht="16.5">
      <c r="A1" s="608" t="s">
        <v>116</v>
      </c>
      <c r="B1" s="608"/>
      <c r="C1" s="608"/>
      <c r="D1" s="608"/>
      <c r="E1" s="608"/>
      <c r="F1" s="608"/>
    </row>
    <row r="2" spans="1:6" ht="12.75">
      <c r="A2" s="609" t="s">
        <v>165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5:6" ht="12.75">
      <c r="E5" s="61"/>
      <c r="F5" s="61"/>
    </row>
    <row r="6" spans="1:6" ht="12.75">
      <c r="A6" s="610" t="s">
        <v>137</v>
      </c>
      <c r="B6" s="610"/>
      <c r="C6" s="610"/>
      <c r="D6" s="610"/>
      <c r="E6" s="610"/>
      <c r="F6" s="610"/>
    </row>
    <row r="7" spans="1:6" ht="13.5" thickBot="1">
      <c r="A7" s="109"/>
      <c r="B7" s="109"/>
      <c r="C7" s="109"/>
      <c r="D7" s="109"/>
      <c r="E7" s="109"/>
      <c r="F7" s="109"/>
    </row>
    <row r="8" spans="1:6" ht="13.5" thickBot="1">
      <c r="A8" s="611" t="s">
        <v>422</v>
      </c>
      <c r="B8" s="612"/>
      <c r="C8" s="612"/>
      <c r="D8" s="612"/>
      <c r="E8" s="612"/>
      <c r="F8" s="613"/>
    </row>
    <row r="9" spans="1:6" ht="15" customHeight="1" thickBot="1">
      <c r="A9" s="62" t="s">
        <v>119</v>
      </c>
      <c r="B9" s="62" t="s">
        <v>120</v>
      </c>
      <c r="C9" s="63" t="s">
        <v>44</v>
      </c>
      <c r="D9" s="62" t="s">
        <v>430</v>
      </c>
      <c r="E9" s="64" t="s">
        <v>121</v>
      </c>
      <c r="F9" s="64" t="s">
        <v>122</v>
      </c>
    </row>
    <row r="10" spans="1:6" ht="15" customHeight="1">
      <c r="A10" s="99"/>
      <c r="B10" s="129"/>
      <c r="C10" s="100"/>
      <c r="D10" s="85"/>
      <c r="E10" s="130"/>
      <c r="F10" s="102"/>
    </row>
    <row r="11" spans="1:6" ht="15" customHeight="1" hidden="1">
      <c r="A11" s="55"/>
      <c r="B11" s="72" t="s">
        <v>420</v>
      </c>
      <c r="C11" s="73"/>
      <c r="D11" s="74" t="s">
        <v>103</v>
      </c>
      <c r="E11" s="75"/>
      <c r="F11" s="76">
        <f>+F19+F22+F25+F32</f>
        <v>0</v>
      </c>
    </row>
    <row r="12" spans="1:6" ht="15" customHeight="1" hidden="1">
      <c r="A12" s="55"/>
      <c r="B12" s="72"/>
      <c r="C12" s="73"/>
      <c r="D12" s="74"/>
      <c r="E12" s="75"/>
      <c r="F12" s="76"/>
    </row>
    <row r="13" spans="1:6" ht="15" customHeight="1" hidden="1">
      <c r="A13" s="78"/>
      <c r="B13" s="73"/>
      <c r="C13" s="72" t="s">
        <v>433</v>
      </c>
      <c r="D13" s="74" t="s">
        <v>434</v>
      </c>
      <c r="E13" s="75"/>
      <c r="F13" s="79">
        <f>+E14+E15+E16+E17</f>
        <v>0</v>
      </c>
    </row>
    <row r="14" spans="1:6" ht="15" customHeight="1" hidden="1">
      <c r="A14" s="78"/>
      <c r="B14" s="73"/>
      <c r="C14" s="73" t="s">
        <v>159</v>
      </c>
      <c r="D14" s="80" t="s">
        <v>160</v>
      </c>
      <c r="E14" s="81">
        <v>0</v>
      </c>
      <c r="F14" s="82"/>
    </row>
    <row r="15" spans="1:6" ht="15" customHeight="1" hidden="1">
      <c r="A15" s="78"/>
      <c r="B15" s="73"/>
      <c r="C15" s="73" t="s">
        <v>161</v>
      </c>
      <c r="D15" s="80" t="s">
        <v>162</v>
      </c>
      <c r="E15" s="81">
        <v>0</v>
      </c>
      <c r="F15" s="82"/>
    </row>
    <row r="16" spans="1:6" ht="15" customHeight="1" hidden="1">
      <c r="A16" s="78"/>
      <c r="B16" s="73"/>
      <c r="C16" s="73" t="s">
        <v>163</v>
      </c>
      <c r="D16" s="80" t="s">
        <v>124</v>
      </c>
      <c r="E16" s="81">
        <v>0</v>
      </c>
      <c r="F16" s="82"/>
    </row>
    <row r="17" spans="1:6" ht="15" customHeight="1" hidden="1">
      <c r="A17" s="78"/>
      <c r="B17" s="73"/>
      <c r="C17" s="73" t="s">
        <v>164</v>
      </c>
      <c r="D17" s="80" t="s">
        <v>123</v>
      </c>
      <c r="E17" s="81">
        <v>0</v>
      </c>
      <c r="F17" s="82"/>
    </row>
    <row r="18" spans="1:6" ht="15" customHeight="1" hidden="1">
      <c r="A18" s="78"/>
      <c r="B18" s="73"/>
      <c r="C18" s="73"/>
      <c r="D18" s="80"/>
      <c r="E18" s="81"/>
      <c r="F18" s="82"/>
    </row>
    <row r="19" spans="1:6" ht="15" customHeight="1" hidden="1">
      <c r="A19" s="78"/>
      <c r="B19" s="73"/>
      <c r="C19" s="72" t="s">
        <v>435</v>
      </c>
      <c r="D19" s="74" t="s">
        <v>169</v>
      </c>
      <c r="E19" s="81"/>
      <c r="F19" s="79">
        <f>+E20</f>
        <v>0</v>
      </c>
    </row>
    <row r="20" spans="1:7" ht="15" customHeight="1" hidden="1">
      <c r="A20" s="78"/>
      <c r="B20" s="73"/>
      <c r="C20" s="125" t="s">
        <v>170</v>
      </c>
      <c r="D20" s="126" t="s">
        <v>174</v>
      </c>
      <c r="E20" s="140">
        <v>0</v>
      </c>
      <c r="F20" s="82"/>
      <c r="G20" s="65">
        <f>+E20</f>
        <v>0</v>
      </c>
    </row>
    <row r="21" spans="1:6" ht="15" customHeight="1" hidden="1">
      <c r="A21" s="78"/>
      <c r="B21" s="73"/>
      <c r="C21" s="73"/>
      <c r="D21" s="80"/>
      <c r="E21" s="81"/>
      <c r="F21" s="82"/>
    </row>
    <row r="22" spans="1:6" ht="15" customHeight="1" hidden="1">
      <c r="A22" s="78"/>
      <c r="B22" s="73"/>
      <c r="C22" s="72" t="s">
        <v>436</v>
      </c>
      <c r="D22" s="74" t="s">
        <v>176</v>
      </c>
      <c r="E22" s="81"/>
      <c r="F22" s="79">
        <f>+E23</f>
        <v>0</v>
      </c>
    </row>
    <row r="23" spans="1:6" ht="15" customHeight="1" hidden="1">
      <c r="A23" s="78"/>
      <c r="B23" s="73"/>
      <c r="C23" s="125" t="s">
        <v>177</v>
      </c>
      <c r="D23" s="126" t="s">
        <v>178</v>
      </c>
      <c r="E23" s="140">
        <f>+E20/12</f>
        <v>0</v>
      </c>
      <c r="F23" s="82"/>
    </row>
    <row r="24" spans="1:6" ht="15" customHeight="1" hidden="1">
      <c r="A24" s="78"/>
      <c r="B24" s="73"/>
      <c r="C24" s="73"/>
      <c r="D24" s="80"/>
      <c r="E24" s="75"/>
      <c r="F24" s="82"/>
    </row>
    <row r="25" spans="1:7" ht="15" customHeight="1" hidden="1">
      <c r="A25" s="78"/>
      <c r="B25" s="73"/>
      <c r="C25" s="72" t="s">
        <v>437</v>
      </c>
      <c r="D25" s="645" t="s">
        <v>183</v>
      </c>
      <c r="E25" s="75"/>
      <c r="F25" s="79">
        <f>+E27+E29</f>
        <v>0</v>
      </c>
      <c r="G25" s="61">
        <f>+F25+F32</f>
        <v>0</v>
      </c>
    </row>
    <row r="26" spans="1:7" ht="15" customHeight="1" hidden="1">
      <c r="A26" s="78"/>
      <c r="B26" s="73"/>
      <c r="C26" s="73"/>
      <c r="D26" s="646"/>
      <c r="E26" s="75"/>
      <c r="F26" s="82"/>
      <c r="G26" s="61">
        <f>+E20*0.19</f>
        <v>0</v>
      </c>
    </row>
    <row r="27" spans="1:6" ht="15" customHeight="1" hidden="1">
      <c r="A27" s="78"/>
      <c r="B27" s="125"/>
      <c r="C27" s="125" t="s">
        <v>184</v>
      </c>
      <c r="D27" s="643" t="s">
        <v>185</v>
      </c>
      <c r="E27" s="139">
        <f>+E20*9.25%</f>
        <v>0</v>
      </c>
      <c r="F27" s="82"/>
    </row>
    <row r="28" spans="1:6" ht="15" customHeight="1" hidden="1">
      <c r="A28" s="78"/>
      <c r="B28" s="125"/>
      <c r="C28" s="125"/>
      <c r="D28" s="644"/>
      <c r="E28" s="139"/>
      <c r="F28" s="82"/>
    </row>
    <row r="29" spans="1:6" ht="15" customHeight="1" hidden="1">
      <c r="A29" s="78"/>
      <c r="B29" s="125"/>
      <c r="C29" s="125" t="s">
        <v>186</v>
      </c>
      <c r="D29" s="643" t="s">
        <v>189</v>
      </c>
      <c r="E29" s="139">
        <f>+E20*0.5%</f>
        <v>0</v>
      </c>
      <c r="F29" s="82"/>
    </row>
    <row r="30" spans="1:6" ht="15" customHeight="1" hidden="1">
      <c r="A30" s="78"/>
      <c r="B30" s="125"/>
      <c r="C30" s="125"/>
      <c r="D30" s="644"/>
      <c r="E30" s="139"/>
      <c r="F30" s="82"/>
    </row>
    <row r="31" spans="1:6" ht="15" customHeight="1" hidden="1">
      <c r="A31" s="78"/>
      <c r="B31" s="73"/>
      <c r="C31" s="73"/>
      <c r="D31" s="85"/>
      <c r="E31" s="75"/>
      <c r="F31" s="82"/>
    </row>
    <row r="32" spans="1:6" ht="15" customHeight="1" hidden="1">
      <c r="A32" s="78"/>
      <c r="B32" s="73"/>
      <c r="C32" s="73"/>
      <c r="D32" s="645" t="s">
        <v>191</v>
      </c>
      <c r="E32" s="75"/>
      <c r="F32" s="79">
        <f>+E37+E38+E40</f>
        <v>0</v>
      </c>
    </row>
    <row r="33" spans="1:6" ht="27" customHeight="1" hidden="1">
      <c r="A33" s="78"/>
      <c r="B33" s="73"/>
      <c r="C33" s="73"/>
      <c r="D33" s="646"/>
      <c r="E33" s="75"/>
      <c r="F33" s="82"/>
    </row>
    <row r="34" spans="1:6" ht="15" customHeight="1" hidden="1">
      <c r="A34" s="78"/>
      <c r="B34" s="73"/>
      <c r="C34" s="73" t="s">
        <v>192</v>
      </c>
      <c r="D34" s="662" t="s">
        <v>193</v>
      </c>
      <c r="E34" s="75"/>
      <c r="F34" s="82"/>
    </row>
    <row r="35" spans="1:6" ht="0.75" customHeight="1" hidden="1">
      <c r="A35" s="78"/>
      <c r="B35" s="73"/>
      <c r="C35" s="73"/>
      <c r="D35" s="663"/>
      <c r="E35" s="75"/>
      <c r="F35" s="82"/>
    </row>
    <row r="36" spans="1:6" ht="0.75" customHeight="1" hidden="1">
      <c r="A36" s="78"/>
      <c r="B36" s="73"/>
      <c r="C36" s="73"/>
      <c r="D36" s="89"/>
      <c r="E36" s="75"/>
      <c r="F36" s="82"/>
    </row>
    <row r="37" spans="1:6" ht="26.25" customHeight="1" hidden="1">
      <c r="A37" s="78"/>
      <c r="B37" s="73"/>
      <c r="C37" s="125" t="s">
        <v>192</v>
      </c>
      <c r="D37" s="145" t="s">
        <v>46</v>
      </c>
      <c r="E37" s="139">
        <f>+(E20)*4.75%</f>
        <v>0</v>
      </c>
      <c r="F37" s="82"/>
    </row>
    <row r="38" spans="1:6" ht="15" customHeight="1" hidden="1">
      <c r="A38" s="78"/>
      <c r="B38" s="73"/>
      <c r="C38" s="125" t="s">
        <v>194</v>
      </c>
      <c r="D38" s="643" t="s">
        <v>195</v>
      </c>
      <c r="E38" s="139">
        <f>+E20*1.5%</f>
        <v>0</v>
      </c>
      <c r="F38" s="82"/>
    </row>
    <row r="39" spans="1:6" ht="15" customHeight="1" hidden="1">
      <c r="A39" s="78"/>
      <c r="B39" s="73"/>
      <c r="C39" s="125"/>
      <c r="D39" s="644"/>
      <c r="E39" s="139"/>
      <c r="F39" s="82"/>
    </row>
    <row r="40" spans="1:6" ht="15" customHeight="1" hidden="1">
      <c r="A40" s="78"/>
      <c r="B40" s="73"/>
      <c r="C40" s="125" t="s">
        <v>196</v>
      </c>
      <c r="D40" s="144" t="s">
        <v>197</v>
      </c>
      <c r="E40" s="139">
        <f>+E20*3%</f>
        <v>0</v>
      </c>
      <c r="F40" s="82"/>
    </row>
    <row r="41" spans="1:6" ht="15" customHeight="1" hidden="1">
      <c r="A41" s="78"/>
      <c r="B41" s="73"/>
      <c r="C41" s="73"/>
      <c r="D41" s="85"/>
      <c r="E41" s="75"/>
      <c r="F41" s="82"/>
    </row>
    <row r="42" spans="1:6" ht="15" customHeight="1" hidden="1">
      <c r="A42" s="78"/>
      <c r="B42" s="73"/>
      <c r="C42" s="72" t="s">
        <v>438</v>
      </c>
      <c r="D42" s="83" t="s">
        <v>199</v>
      </c>
      <c r="E42" s="75"/>
      <c r="F42" s="79">
        <f>+E43</f>
        <v>0</v>
      </c>
    </row>
    <row r="43" spans="1:6" ht="15" customHeight="1" hidden="1">
      <c r="A43" s="78"/>
      <c r="B43" s="73"/>
      <c r="C43" s="73" t="s">
        <v>200</v>
      </c>
      <c r="D43" s="85" t="s">
        <v>201</v>
      </c>
      <c r="E43" s="75">
        <v>0</v>
      </c>
      <c r="F43" s="82"/>
    </row>
    <row r="44" spans="1:6" ht="15" customHeight="1" hidden="1">
      <c r="A44" s="78"/>
      <c r="B44" s="73"/>
      <c r="C44" s="73"/>
      <c r="D44" s="85"/>
      <c r="E44" s="75"/>
      <c r="F44" s="82"/>
    </row>
    <row r="45" spans="1:6" ht="15" customHeight="1" hidden="1">
      <c r="A45" s="78"/>
      <c r="B45" s="72" t="s">
        <v>202</v>
      </c>
      <c r="C45" s="73"/>
      <c r="D45" s="74" t="s">
        <v>157</v>
      </c>
      <c r="E45" s="75"/>
      <c r="F45" s="86">
        <f>+F46</f>
        <v>0</v>
      </c>
    </row>
    <row r="46" spans="1:6" ht="15" customHeight="1" hidden="1">
      <c r="A46" s="78"/>
      <c r="B46" s="73"/>
      <c r="C46" s="72" t="s">
        <v>439</v>
      </c>
      <c r="D46" s="74" t="s">
        <v>97</v>
      </c>
      <c r="E46" s="75"/>
      <c r="F46" s="79">
        <f>+E47+E48+E49</f>
        <v>0</v>
      </c>
    </row>
    <row r="47" spans="1:6" ht="15" customHeight="1" hidden="1">
      <c r="A47" s="78"/>
      <c r="B47" s="73"/>
      <c r="C47" s="73" t="s">
        <v>203</v>
      </c>
      <c r="D47" s="80" t="s">
        <v>204</v>
      </c>
      <c r="E47" s="75">
        <v>0</v>
      </c>
      <c r="F47" s="82"/>
    </row>
    <row r="48" spans="1:6" ht="15" customHeight="1" hidden="1">
      <c r="A48" s="78"/>
      <c r="B48" s="73"/>
      <c r="C48" s="73" t="s">
        <v>205</v>
      </c>
      <c r="D48" s="80" t="s">
        <v>206</v>
      </c>
      <c r="E48" s="75">
        <v>0</v>
      </c>
      <c r="F48" s="82"/>
    </row>
    <row r="49" spans="1:6" ht="15" customHeight="1" hidden="1">
      <c r="A49" s="78"/>
      <c r="B49" s="73"/>
      <c r="C49" s="73" t="s">
        <v>207</v>
      </c>
      <c r="D49" s="80" t="s">
        <v>208</v>
      </c>
      <c r="E49" s="75">
        <v>0</v>
      </c>
      <c r="F49" s="82"/>
    </row>
    <row r="50" spans="1:6" ht="15" customHeight="1" hidden="1">
      <c r="A50" s="78"/>
      <c r="B50" s="73"/>
      <c r="C50" s="73"/>
      <c r="D50" s="80"/>
      <c r="E50" s="75"/>
      <c r="F50" s="82"/>
    </row>
    <row r="51" spans="1:6" ht="15" customHeight="1" hidden="1">
      <c r="A51" s="78"/>
      <c r="B51" s="73"/>
      <c r="C51" s="72" t="s">
        <v>209</v>
      </c>
      <c r="D51" s="74" t="s">
        <v>210</v>
      </c>
      <c r="E51" s="75"/>
      <c r="F51" s="79">
        <f>+E52</f>
        <v>0</v>
      </c>
    </row>
    <row r="52" spans="1:6" ht="15" customHeight="1" hidden="1">
      <c r="A52" s="78"/>
      <c r="B52" s="73"/>
      <c r="C52" s="73" t="s">
        <v>222</v>
      </c>
      <c r="D52" s="80" t="s">
        <v>225</v>
      </c>
      <c r="E52" s="75">
        <v>0</v>
      </c>
      <c r="F52" s="82"/>
    </row>
    <row r="53" spans="1:6" ht="15" customHeight="1" hidden="1">
      <c r="A53" s="78"/>
      <c r="B53" s="73"/>
      <c r="C53" s="73"/>
      <c r="D53" s="80"/>
      <c r="E53" s="75"/>
      <c r="F53" s="82"/>
    </row>
    <row r="54" spans="1:6" ht="15" customHeight="1" hidden="1">
      <c r="A54" s="78"/>
      <c r="B54" s="73"/>
      <c r="C54" s="72" t="s">
        <v>236</v>
      </c>
      <c r="D54" s="74" t="s">
        <v>237</v>
      </c>
      <c r="E54" s="75"/>
      <c r="F54" s="79">
        <f>+E55</f>
        <v>0</v>
      </c>
    </row>
    <row r="55" spans="1:6" ht="15" customHeight="1" hidden="1">
      <c r="A55" s="78"/>
      <c r="B55" s="73"/>
      <c r="C55" s="73" t="s">
        <v>248</v>
      </c>
      <c r="D55" s="80" t="s">
        <v>249</v>
      </c>
      <c r="E55" s="75">
        <v>0</v>
      </c>
      <c r="F55" s="82"/>
    </row>
    <row r="56" spans="1:6" ht="15" customHeight="1" hidden="1">
      <c r="A56" s="78"/>
      <c r="B56" s="73"/>
      <c r="C56" s="73"/>
      <c r="D56" s="80"/>
      <c r="E56" s="75"/>
      <c r="F56" s="82"/>
    </row>
    <row r="57" spans="1:6" ht="15" customHeight="1" hidden="1">
      <c r="A57" s="78"/>
      <c r="B57" s="73"/>
      <c r="C57" s="72" t="s">
        <v>250</v>
      </c>
      <c r="D57" s="74" t="s">
        <v>251</v>
      </c>
      <c r="E57" s="75"/>
      <c r="F57" s="79">
        <f>+E58+E59</f>
        <v>0</v>
      </c>
    </row>
    <row r="58" spans="1:6" ht="15" customHeight="1" hidden="1">
      <c r="A58" s="78"/>
      <c r="B58" s="73"/>
      <c r="C58" s="73" t="s">
        <v>252</v>
      </c>
      <c r="D58" s="80" t="s">
        <v>253</v>
      </c>
      <c r="E58" s="75">
        <v>0</v>
      </c>
      <c r="F58" s="82"/>
    </row>
    <row r="59" spans="1:6" ht="15" customHeight="1" hidden="1">
      <c r="A59" s="78"/>
      <c r="B59" s="73"/>
      <c r="C59" s="73" t="s">
        <v>254</v>
      </c>
      <c r="D59" s="80" t="s">
        <v>255</v>
      </c>
      <c r="E59" s="75">
        <f>500000-500000</f>
        <v>0</v>
      </c>
      <c r="F59" s="82"/>
    </row>
    <row r="60" spans="1:6" ht="15" customHeight="1" hidden="1">
      <c r="A60" s="78"/>
      <c r="B60" s="73"/>
      <c r="C60" s="73"/>
      <c r="D60" s="80"/>
      <c r="E60" s="75"/>
      <c r="F60" s="82"/>
    </row>
    <row r="61" spans="1:6" ht="15" customHeight="1" hidden="1">
      <c r="A61" s="78"/>
      <c r="B61" s="73"/>
      <c r="C61" s="72" t="s">
        <v>256</v>
      </c>
      <c r="D61" s="74" t="s">
        <v>257</v>
      </c>
      <c r="E61" s="75"/>
      <c r="F61" s="79">
        <f>+E62</f>
        <v>0</v>
      </c>
    </row>
    <row r="62" spans="1:6" ht="15.75" customHeight="1" hidden="1">
      <c r="A62" s="78"/>
      <c r="B62" s="73"/>
      <c r="C62" s="125" t="s">
        <v>258</v>
      </c>
      <c r="D62" s="126" t="s">
        <v>259</v>
      </c>
      <c r="E62" s="139">
        <f>+E20*6.5%</f>
        <v>0</v>
      </c>
      <c r="F62" s="82"/>
    </row>
    <row r="63" spans="1:6" ht="15" customHeight="1" hidden="1">
      <c r="A63" s="78"/>
      <c r="B63" s="73"/>
      <c r="C63" s="73"/>
      <c r="D63" s="85"/>
      <c r="E63" s="75"/>
      <c r="F63" s="82"/>
    </row>
    <row r="64" spans="1:7" ht="15" customHeight="1" hidden="1">
      <c r="A64" s="78"/>
      <c r="B64" s="72" t="s">
        <v>292</v>
      </c>
      <c r="C64" s="73"/>
      <c r="D64" s="74" t="s">
        <v>105</v>
      </c>
      <c r="E64" s="75"/>
      <c r="F64" s="76">
        <f>+F66+F75+F85</f>
        <v>0</v>
      </c>
      <c r="G64" s="61"/>
    </row>
    <row r="65" spans="1:6" ht="15" customHeight="1" hidden="1">
      <c r="A65" s="78"/>
      <c r="B65" s="72"/>
      <c r="C65" s="73"/>
      <c r="D65" s="74"/>
      <c r="E65" s="75"/>
      <c r="F65" s="76"/>
    </row>
    <row r="66" spans="1:6" ht="15" customHeight="1" hidden="1">
      <c r="A66" s="78"/>
      <c r="B66" s="72"/>
      <c r="C66" s="72" t="s">
        <v>293</v>
      </c>
      <c r="D66" s="74" t="s">
        <v>294</v>
      </c>
      <c r="E66" s="75"/>
      <c r="F66" s="79">
        <f>+E67+E68+E69</f>
        <v>0</v>
      </c>
    </row>
    <row r="67" spans="1:6" ht="15" customHeight="1" hidden="1">
      <c r="A67" s="78"/>
      <c r="B67" s="72"/>
      <c r="C67" s="125" t="s">
        <v>295</v>
      </c>
      <c r="D67" s="126" t="s">
        <v>297</v>
      </c>
      <c r="E67" s="139">
        <v>0</v>
      </c>
      <c r="F67" s="76"/>
    </row>
    <row r="68" spans="1:6" ht="15" customHeight="1" hidden="1">
      <c r="A68" s="78"/>
      <c r="B68" s="72"/>
      <c r="C68" s="73" t="s">
        <v>299</v>
      </c>
      <c r="D68" s="80" t="s">
        <v>298</v>
      </c>
      <c r="E68" s="75">
        <v>0</v>
      </c>
      <c r="F68" s="76"/>
    </row>
    <row r="69" spans="1:6" ht="15" customHeight="1" hidden="1">
      <c r="A69" s="78"/>
      <c r="B69" s="72"/>
      <c r="C69" s="73" t="s">
        <v>300</v>
      </c>
      <c r="D69" s="80" t="s">
        <v>301</v>
      </c>
      <c r="E69" s="75">
        <v>0</v>
      </c>
      <c r="F69" s="76"/>
    </row>
    <row r="70" spans="1:6" ht="15" customHeight="1" hidden="1">
      <c r="A70" s="78"/>
      <c r="B70" s="72"/>
      <c r="C70" s="73"/>
      <c r="D70" s="80"/>
      <c r="E70" s="75"/>
      <c r="F70" s="76"/>
    </row>
    <row r="71" spans="1:6" ht="15" customHeight="1" hidden="1">
      <c r="A71" s="78"/>
      <c r="B71" s="72"/>
      <c r="C71" s="72" t="s">
        <v>302</v>
      </c>
      <c r="D71" s="74" t="s">
        <v>304</v>
      </c>
      <c r="E71" s="75"/>
      <c r="F71" s="79">
        <f>+E72+E73</f>
        <v>0</v>
      </c>
    </row>
    <row r="72" spans="1:6" ht="15" customHeight="1" hidden="1">
      <c r="A72" s="78"/>
      <c r="B72" s="72"/>
      <c r="C72" s="73" t="s">
        <v>305</v>
      </c>
      <c r="D72" s="80" t="s">
        <v>306</v>
      </c>
      <c r="E72" s="75">
        <v>0</v>
      </c>
      <c r="F72" s="76"/>
    </row>
    <row r="73" spans="1:6" ht="15" customHeight="1" hidden="1">
      <c r="A73" s="78"/>
      <c r="B73" s="72"/>
      <c r="C73" s="73" t="s">
        <v>307</v>
      </c>
      <c r="D73" s="80" t="s">
        <v>308</v>
      </c>
      <c r="E73" s="75">
        <v>0</v>
      </c>
      <c r="F73" s="76"/>
    </row>
    <row r="74" spans="1:6" ht="15" customHeight="1" hidden="1">
      <c r="A74" s="78"/>
      <c r="B74" s="72"/>
      <c r="C74" s="73"/>
      <c r="D74" s="80"/>
      <c r="E74" s="75"/>
      <c r="F74" s="76"/>
    </row>
    <row r="75" spans="1:6" ht="15" customHeight="1" hidden="1">
      <c r="A75" s="78"/>
      <c r="B75" s="72"/>
      <c r="C75" s="72" t="s">
        <v>309</v>
      </c>
      <c r="D75" s="645" t="s">
        <v>310</v>
      </c>
      <c r="E75" s="75"/>
      <c r="F75" s="79">
        <f>SUM(E77:E82)</f>
        <v>0</v>
      </c>
    </row>
    <row r="76" spans="1:6" ht="15" customHeight="1" hidden="1">
      <c r="A76" s="78"/>
      <c r="B76" s="72"/>
      <c r="C76" s="72"/>
      <c r="D76" s="646"/>
      <c r="E76" s="75"/>
      <c r="F76" s="76"/>
    </row>
    <row r="77" spans="1:6" ht="15" customHeight="1" hidden="1">
      <c r="A77" s="78"/>
      <c r="B77" s="72"/>
      <c r="C77" s="125" t="s">
        <v>311</v>
      </c>
      <c r="D77" s="126" t="s">
        <v>312</v>
      </c>
      <c r="E77" s="139">
        <v>0</v>
      </c>
      <c r="F77" s="76"/>
    </row>
    <row r="78" spans="1:6" ht="15" customHeight="1" hidden="1">
      <c r="A78" s="78"/>
      <c r="B78" s="72"/>
      <c r="C78" s="125" t="s">
        <v>313</v>
      </c>
      <c r="D78" s="126" t="s">
        <v>314</v>
      </c>
      <c r="E78" s="139">
        <v>0</v>
      </c>
      <c r="F78" s="76"/>
    </row>
    <row r="79" spans="1:6" ht="15" customHeight="1" hidden="1">
      <c r="A79" s="78"/>
      <c r="B79" s="72"/>
      <c r="C79" s="125" t="s">
        <v>315</v>
      </c>
      <c r="D79" s="126" t="s">
        <v>316</v>
      </c>
      <c r="E79" s="139"/>
      <c r="F79" s="76"/>
    </row>
    <row r="80" spans="1:6" ht="15" customHeight="1" hidden="1">
      <c r="A80" s="78"/>
      <c r="B80" s="72"/>
      <c r="C80" s="125" t="s">
        <v>317</v>
      </c>
      <c r="D80" s="126" t="s">
        <v>318</v>
      </c>
      <c r="E80" s="139"/>
      <c r="F80" s="76"/>
    </row>
    <row r="81" spans="1:6" ht="15" customHeight="1" hidden="1">
      <c r="A81" s="78"/>
      <c r="B81" s="72"/>
      <c r="C81" s="125" t="s">
        <v>319</v>
      </c>
      <c r="D81" s="126" t="s">
        <v>321</v>
      </c>
      <c r="E81" s="139"/>
      <c r="F81" s="76"/>
    </row>
    <row r="82" spans="1:6" ht="15" customHeight="1" hidden="1">
      <c r="A82" s="78"/>
      <c r="B82" s="72"/>
      <c r="C82" s="125" t="s">
        <v>322</v>
      </c>
      <c r="D82" s="643" t="s">
        <v>323</v>
      </c>
      <c r="E82" s="139">
        <v>0</v>
      </c>
      <c r="F82" s="76"/>
    </row>
    <row r="83" spans="1:6" ht="15" customHeight="1" hidden="1">
      <c r="A83" s="78"/>
      <c r="B83" s="72"/>
      <c r="C83" s="125"/>
      <c r="D83" s="644"/>
      <c r="E83" s="139"/>
      <c r="F83" s="76"/>
    </row>
    <row r="84" spans="1:6" ht="15" customHeight="1" hidden="1">
      <c r="A84" s="78"/>
      <c r="B84" s="72"/>
      <c r="C84" s="73"/>
      <c r="D84" s="85"/>
      <c r="E84" s="75"/>
      <c r="F84" s="76"/>
    </row>
    <row r="85" spans="1:6" ht="15" customHeight="1" hidden="1">
      <c r="A85" s="78"/>
      <c r="B85" s="72"/>
      <c r="C85" s="72" t="s">
        <v>324</v>
      </c>
      <c r="D85" s="74" t="s">
        <v>325</v>
      </c>
      <c r="E85" s="75"/>
      <c r="F85" s="79">
        <f>+E86+E87</f>
        <v>0</v>
      </c>
    </row>
    <row r="86" spans="1:6" ht="15" customHeight="1" hidden="1">
      <c r="A86" s="78"/>
      <c r="B86" s="72"/>
      <c r="C86" s="73" t="s">
        <v>326</v>
      </c>
      <c r="D86" s="80" t="s">
        <v>327</v>
      </c>
      <c r="E86" s="75">
        <v>0</v>
      </c>
      <c r="F86" s="76"/>
    </row>
    <row r="87" spans="1:6" ht="15" customHeight="1" hidden="1">
      <c r="A87" s="78"/>
      <c r="B87" s="72"/>
      <c r="C87" s="125" t="s">
        <v>328</v>
      </c>
      <c r="D87" s="126" t="s">
        <v>329</v>
      </c>
      <c r="E87" s="139">
        <v>0</v>
      </c>
      <c r="F87" s="76"/>
    </row>
    <row r="88" spans="1:6" ht="15" customHeight="1" hidden="1">
      <c r="A88" s="78"/>
      <c r="B88" s="72"/>
      <c r="C88" s="73"/>
      <c r="D88" s="80"/>
      <c r="E88" s="75"/>
      <c r="F88" s="76"/>
    </row>
    <row r="89" spans="1:6" ht="15" customHeight="1" hidden="1">
      <c r="A89" s="78"/>
      <c r="B89" s="72"/>
      <c r="C89" s="72" t="s">
        <v>330</v>
      </c>
      <c r="D89" s="74" t="s">
        <v>331</v>
      </c>
      <c r="E89" s="75"/>
      <c r="F89" s="79">
        <f>+E90+E91+E92+E93+E94+E95</f>
        <v>0</v>
      </c>
    </row>
    <row r="90" spans="1:6" ht="15" customHeight="1" hidden="1">
      <c r="A90" s="78"/>
      <c r="B90" s="72"/>
      <c r="C90" s="73" t="s">
        <v>332</v>
      </c>
      <c r="D90" s="80" t="s">
        <v>337</v>
      </c>
      <c r="E90" s="75">
        <v>0</v>
      </c>
      <c r="F90" s="76"/>
    </row>
    <row r="91" spans="1:6" ht="15" customHeight="1" hidden="1">
      <c r="A91" s="78"/>
      <c r="B91" s="72"/>
      <c r="C91" s="73" t="s">
        <v>333</v>
      </c>
      <c r="D91" s="80" t="s">
        <v>338</v>
      </c>
      <c r="E91" s="75">
        <v>0</v>
      </c>
      <c r="F91" s="76"/>
    </row>
    <row r="92" spans="1:6" ht="15" customHeight="1" hidden="1">
      <c r="A92" s="78"/>
      <c r="B92" s="72"/>
      <c r="C92" s="73" t="s">
        <v>334</v>
      </c>
      <c r="D92" s="80" t="s">
        <v>339</v>
      </c>
      <c r="E92" s="75">
        <v>0</v>
      </c>
      <c r="F92" s="76"/>
    </row>
    <row r="93" spans="1:6" ht="15" customHeight="1" hidden="1">
      <c r="A93" s="78"/>
      <c r="B93" s="72"/>
      <c r="C93" s="73" t="s">
        <v>335</v>
      </c>
      <c r="D93" s="80" t="s">
        <v>340</v>
      </c>
      <c r="E93" s="75">
        <v>0</v>
      </c>
      <c r="F93" s="76"/>
    </row>
    <row r="94" spans="1:6" ht="15" customHeight="1" hidden="1">
      <c r="A94" s="78"/>
      <c r="B94" s="72"/>
      <c r="C94" s="73" t="s">
        <v>336</v>
      </c>
      <c r="D94" s="80" t="s">
        <v>341</v>
      </c>
      <c r="E94" s="75">
        <v>0</v>
      </c>
      <c r="F94" s="76"/>
    </row>
    <row r="95" spans="1:6" ht="15" customHeight="1" hidden="1">
      <c r="A95" s="78"/>
      <c r="B95" s="72"/>
      <c r="C95" s="73" t="s">
        <v>343</v>
      </c>
      <c r="D95" s="80" t="s">
        <v>342</v>
      </c>
      <c r="E95" s="75">
        <v>0</v>
      </c>
      <c r="F95" s="76"/>
    </row>
    <row r="96" spans="1:6" ht="17.25" customHeight="1">
      <c r="A96" s="78"/>
      <c r="B96" s="72"/>
      <c r="C96" s="73"/>
      <c r="D96" s="80"/>
      <c r="E96" s="75"/>
      <c r="F96" s="76"/>
    </row>
    <row r="97" spans="1:14" ht="15" customHeight="1">
      <c r="A97" s="78"/>
      <c r="B97" s="72" t="s">
        <v>348</v>
      </c>
      <c r="C97" s="73"/>
      <c r="D97" s="74" t="s">
        <v>107</v>
      </c>
      <c r="E97" s="75"/>
      <c r="F97" s="76">
        <f>+F99+F106</f>
        <v>0</v>
      </c>
      <c r="N97" s="79"/>
    </row>
    <row r="98" spans="1:6" ht="15" customHeight="1">
      <c r="A98" s="78"/>
      <c r="B98" s="72"/>
      <c r="C98" s="73"/>
      <c r="D98" s="74"/>
      <c r="E98" s="75"/>
      <c r="F98" s="79"/>
    </row>
    <row r="99" spans="1:14" ht="15" customHeight="1">
      <c r="A99" s="78"/>
      <c r="B99" s="72"/>
      <c r="C99" s="72" t="s">
        <v>440</v>
      </c>
      <c r="D99" s="74" t="s">
        <v>441</v>
      </c>
      <c r="E99" s="75"/>
      <c r="F99" s="79">
        <f>+E100+E101+E102+E103+E104</f>
        <v>0</v>
      </c>
      <c r="N99" s="79"/>
    </row>
    <row r="100" spans="1:6" ht="15" customHeight="1">
      <c r="A100" s="78"/>
      <c r="B100" s="72"/>
      <c r="C100" s="73" t="s">
        <v>349</v>
      </c>
      <c r="D100" s="80" t="s">
        <v>350</v>
      </c>
      <c r="E100" s="75">
        <v>0</v>
      </c>
      <c r="F100" s="76"/>
    </row>
    <row r="101" spans="1:6" ht="15" customHeight="1">
      <c r="A101" s="78"/>
      <c r="B101" s="72"/>
      <c r="C101" s="73" t="s">
        <v>351</v>
      </c>
      <c r="D101" s="80" t="s">
        <v>352</v>
      </c>
      <c r="E101" s="75">
        <v>0</v>
      </c>
      <c r="F101" s="76"/>
    </row>
    <row r="102" spans="1:6" ht="15" customHeight="1">
      <c r="A102" s="78"/>
      <c r="B102" s="72"/>
      <c r="C102" s="73" t="s">
        <v>353</v>
      </c>
      <c r="D102" s="80" t="s">
        <v>354</v>
      </c>
      <c r="E102" s="75">
        <v>0</v>
      </c>
      <c r="F102" s="76"/>
    </row>
    <row r="103" spans="1:6" ht="15" customHeight="1">
      <c r="A103" s="78"/>
      <c r="B103" s="72"/>
      <c r="C103" s="73" t="s">
        <v>355</v>
      </c>
      <c r="D103" s="80" t="s">
        <v>356</v>
      </c>
      <c r="E103" s="75"/>
      <c r="F103" s="76"/>
    </row>
    <row r="104" spans="1:6" ht="15" customHeight="1" hidden="1">
      <c r="A104" s="78"/>
      <c r="B104" s="72"/>
      <c r="C104" s="73" t="s">
        <v>368</v>
      </c>
      <c r="D104" s="80" t="s">
        <v>369</v>
      </c>
      <c r="E104" s="75">
        <v>0</v>
      </c>
      <c r="F104" s="76"/>
    </row>
    <row r="105" spans="1:14" ht="15" customHeight="1">
      <c r="A105" s="78"/>
      <c r="B105" s="72"/>
      <c r="C105" s="73"/>
      <c r="D105" s="80"/>
      <c r="E105" s="75"/>
      <c r="F105" s="76"/>
      <c r="N105" s="79"/>
    </row>
    <row r="106" spans="1:6" ht="15" customHeight="1" hidden="1">
      <c r="A106" s="78"/>
      <c r="B106" s="72"/>
      <c r="C106" s="72" t="s">
        <v>370</v>
      </c>
      <c r="D106" s="74" t="s">
        <v>372</v>
      </c>
      <c r="E106" s="75"/>
      <c r="F106" s="79">
        <f>+E107</f>
        <v>0</v>
      </c>
    </row>
    <row r="107" spans="1:6" ht="15" customHeight="1" hidden="1">
      <c r="A107" s="78"/>
      <c r="B107" s="72"/>
      <c r="C107" s="73" t="s">
        <v>373</v>
      </c>
      <c r="D107" s="80" t="s">
        <v>371</v>
      </c>
      <c r="E107" s="75">
        <v>0</v>
      </c>
      <c r="F107" s="76"/>
    </row>
    <row r="108" spans="1:6" ht="15" customHeight="1" hidden="1">
      <c r="A108" s="78"/>
      <c r="B108" s="73"/>
      <c r="C108" s="73"/>
      <c r="D108" s="80"/>
      <c r="E108" s="75"/>
      <c r="F108" s="82"/>
    </row>
    <row r="109" spans="1:6" ht="15" customHeight="1" hidden="1">
      <c r="A109" s="78"/>
      <c r="B109" s="73"/>
      <c r="C109" s="73"/>
      <c r="D109" s="80"/>
      <c r="E109" s="75"/>
      <c r="F109" s="82"/>
    </row>
    <row r="110" spans="1:6" ht="15" customHeight="1" hidden="1">
      <c r="A110" s="78"/>
      <c r="B110" s="72" t="s">
        <v>374</v>
      </c>
      <c r="C110" s="73"/>
      <c r="D110" s="74" t="s">
        <v>98</v>
      </c>
      <c r="E110" s="75"/>
      <c r="F110" s="76">
        <f>+F112</f>
        <v>0</v>
      </c>
    </row>
    <row r="111" spans="1:6" ht="15" customHeight="1" hidden="1">
      <c r="A111" s="78"/>
      <c r="B111" s="73"/>
      <c r="C111" s="73"/>
      <c r="D111" s="80"/>
      <c r="E111" s="75"/>
      <c r="F111" s="82"/>
    </row>
    <row r="112" spans="1:6" ht="15" customHeight="1" hidden="1">
      <c r="A112" s="78"/>
      <c r="B112" s="73"/>
      <c r="C112" s="72" t="s">
        <v>384</v>
      </c>
      <c r="D112" s="74" t="s">
        <v>385</v>
      </c>
      <c r="E112" s="75"/>
      <c r="F112" s="79">
        <f>+E113</f>
        <v>0</v>
      </c>
    </row>
    <row r="113" spans="1:6" ht="15" customHeight="1" hidden="1">
      <c r="A113" s="78"/>
      <c r="B113" s="73"/>
      <c r="C113" s="73" t="s">
        <v>386</v>
      </c>
      <c r="D113" s="80" t="s">
        <v>387</v>
      </c>
      <c r="E113" s="75">
        <v>0</v>
      </c>
      <c r="F113" s="82"/>
    </row>
    <row r="114" spans="1:6" ht="15" customHeight="1" hidden="1">
      <c r="A114" s="78"/>
      <c r="B114" s="73"/>
      <c r="C114" s="73"/>
      <c r="D114" s="80"/>
      <c r="E114" s="75"/>
      <c r="F114" s="82"/>
    </row>
    <row r="115" spans="1:6" ht="15" customHeight="1" hidden="1">
      <c r="A115" s="78"/>
      <c r="B115" s="73"/>
      <c r="C115" s="72" t="s">
        <v>388</v>
      </c>
      <c r="D115" s="74" t="s">
        <v>393</v>
      </c>
      <c r="E115" s="75"/>
      <c r="F115" s="79">
        <f>+E116</f>
        <v>0</v>
      </c>
    </row>
    <row r="116" spans="1:6" ht="15" customHeight="1" hidden="1">
      <c r="A116" s="78"/>
      <c r="B116" s="73"/>
      <c r="C116" s="73" t="s">
        <v>394</v>
      </c>
      <c r="D116" s="80" t="s">
        <v>127</v>
      </c>
      <c r="E116" s="75">
        <v>0</v>
      </c>
      <c r="F116" s="82"/>
    </row>
    <row r="117" spans="1:6" ht="15" customHeight="1" thickBot="1">
      <c r="A117" s="131"/>
      <c r="B117" s="132"/>
      <c r="C117" s="132"/>
      <c r="D117" s="133"/>
      <c r="E117" s="134"/>
      <c r="F117" s="135"/>
    </row>
    <row r="118" spans="1:14" ht="15" customHeight="1" thickBot="1">
      <c r="A118" s="647" t="s">
        <v>460</v>
      </c>
      <c r="B118" s="648"/>
      <c r="C118" s="648"/>
      <c r="D118" s="648"/>
      <c r="E118" s="96"/>
      <c r="F118" s="114">
        <f>+F97</f>
        <v>0</v>
      </c>
      <c r="N118" s="61"/>
    </row>
    <row r="119" spans="5:6" ht="12.75">
      <c r="E119" s="77"/>
      <c r="F119" s="61"/>
    </row>
    <row r="120" spans="5:6" ht="13.5">
      <c r="E120" s="77"/>
      <c r="F120" s="136"/>
    </row>
    <row r="121" spans="5:6" ht="13.5" hidden="1">
      <c r="E121" s="77"/>
      <c r="F121" s="137"/>
    </row>
    <row r="122" spans="5:6" ht="13.5">
      <c r="E122" s="77"/>
      <c r="F122" s="136"/>
    </row>
  </sheetData>
  <sheetProtection/>
  <mergeCells count="14">
    <mergeCell ref="A1:F1"/>
    <mergeCell ref="A2:F2"/>
    <mergeCell ref="A4:F4"/>
    <mergeCell ref="A8:F8"/>
    <mergeCell ref="D25:D26"/>
    <mergeCell ref="D27:D28"/>
    <mergeCell ref="D34:D35"/>
    <mergeCell ref="D38:D39"/>
    <mergeCell ref="D75:D76"/>
    <mergeCell ref="D82:D83"/>
    <mergeCell ref="A6:F6"/>
    <mergeCell ref="A118:D118"/>
    <mergeCell ref="D29:D30"/>
    <mergeCell ref="D32:D33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1:G39"/>
  <sheetViews>
    <sheetView zoomScale="115" zoomScaleNormal="115" zoomScalePageLayoutView="0" workbookViewId="0" topLeftCell="A1">
      <selection activeCell="F22" sqref="F22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36.28125" style="56" customWidth="1"/>
    <col min="5" max="5" width="12.28125" style="56" bestFit="1" customWidth="1"/>
    <col min="6" max="6" width="16.00390625" style="56" customWidth="1"/>
    <col min="7" max="7" width="13.7109375" style="56" bestFit="1" customWidth="1"/>
    <col min="8" max="8" width="13.7109375" style="142" bestFit="1" customWidth="1"/>
    <col min="9" max="16384" width="11.421875" style="56" customWidth="1"/>
  </cols>
  <sheetData>
    <row r="1" spans="1:6" ht="16.5">
      <c r="A1" s="608" t="s">
        <v>557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429</v>
      </c>
      <c r="B4" s="609"/>
      <c r="C4" s="609"/>
      <c r="D4" s="609"/>
      <c r="E4" s="609"/>
      <c r="F4" s="609"/>
    </row>
    <row r="5" spans="1:6" ht="12.75">
      <c r="A5" s="610" t="s">
        <v>668</v>
      </c>
      <c r="B5" s="610"/>
      <c r="C5" s="610"/>
      <c r="D5" s="610"/>
      <c r="E5" s="610"/>
      <c r="F5" s="610"/>
    </row>
    <row r="6" spans="1:6" ht="12.75">
      <c r="A6" s="638" t="s">
        <v>605</v>
      </c>
      <c r="B6" s="638"/>
      <c r="C6" s="638"/>
      <c r="D6" s="638"/>
      <c r="E6" s="638"/>
      <c r="F6" s="638"/>
    </row>
    <row r="7" spans="1:6" ht="15" customHeight="1">
      <c r="A7" s="358" t="s">
        <v>119</v>
      </c>
      <c r="B7" s="358" t="s">
        <v>120</v>
      </c>
      <c r="C7" s="72" t="s">
        <v>44</v>
      </c>
      <c r="D7" s="358" t="s">
        <v>430</v>
      </c>
      <c r="E7" s="359" t="s">
        <v>121</v>
      </c>
      <c r="F7" s="359" t="s">
        <v>122</v>
      </c>
    </row>
    <row r="8" spans="1:7" s="142" customFormat="1" ht="15" customHeight="1" hidden="1">
      <c r="A8" s="349"/>
      <c r="B8" s="221"/>
      <c r="C8" s="217" t="s">
        <v>438</v>
      </c>
      <c r="D8" s="408" t="s">
        <v>199</v>
      </c>
      <c r="E8" s="223"/>
      <c r="F8" s="219">
        <f>+E9</f>
        <v>0</v>
      </c>
      <c r="G8" s="56"/>
    </row>
    <row r="9" spans="1:7" s="142" customFormat="1" ht="15" customHeight="1" hidden="1">
      <c r="A9" s="349"/>
      <c r="B9" s="221"/>
      <c r="C9" s="221" t="s">
        <v>200</v>
      </c>
      <c r="D9" s="409" t="s">
        <v>201</v>
      </c>
      <c r="E9" s="223"/>
      <c r="F9" s="223"/>
      <c r="G9" s="56"/>
    </row>
    <row r="10" spans="1:7" s="142" customFormat="1" ht="15" customHeight="1" hidden="1">
      <c r="A10" s="349"/>
      <c r="B10" s="221"/>
      <c r="C10" s="221"/>
      <c r="D10" s="409"/>
      <c r="E10" s="223"/>
      <c r="F10" s="223"/>
      <c r="G10" s="56"/>
    </row>
    <row r="11" spans="1:7" s="142" customFormat="1" ht="15" customHeight="1">
      <c r="A11" s="349"/>
      <c r="B11" s="217" t="s">
        <v>202</v>
      </c>
      <c r="C11" s="221"/>
      <c r="D11" s="408" t="s">
        <v>157</v>
      </c>
      <c r="E11" s="223"/>
      <c r="F11" s="414">
        <f>+F12</f>
        <v>3800525.56</v>
      </c>
      <c r="G11" s="56"/>
    </row>
    <row r="12" spans="1:7" s="142" customFormat="1" ht="15" customHeight="1">
      <c r="A12" s="349"/>
      <c r="B12" s="217"/>
      <c r="C12" s="217" t="s">
        <v>226</v>
      </c>
      <c r="D12" s="413" t="s">
        <v>227</v>
      </c>
      <c r="E12" s="219"/>
      <c r="F12" s="367">
        <f>+E13+E14</f>
        <v>3800525.56</v>
      </c>
      <c r="G12" s="56"/>
    </row>
    <row r="13" spans="1:7" s="142" customFormat="1" ht="15" customHeight="1">
      <c r="A13" s="349"/>
      <c r="B13" s="217"/>
      <c r="C13" s="221" t="s">
        <v>228</v>
      </c>
      <c r="D13" s="409" t="s">
        <v>229</v>
      </c>
      <c r="E13" s="422">
        <v>3500525.56</v>
      </c>
      <c r="F13" s="414"/>
      <c r="G13" s="56"/>
    </row>
    <row r="14" spans="1:7" s="142" customFormat="1" ht="15" customHeight="1">
      <c r="A14" s="349"/>
      <c r="B14" s="217"/>
      <c r="C14" s="221" t="s">
        <v>232</v>
      </c>
      <c r="D14" s="409" t="s">
        <v>233</v>
      </c>
      <c r="E14" s="422">
        <v>300000</v>
      </c>
      <c r="F14" s="414"/>
      <c r="G14" s="56"/>
    </row>
    <row r="15" spans="1:7" s="142" customFormat="1" ht="15" customHeight="1">
      <c r="A15" s="349"/>
      <c r="B15" s="217" t="s">
        <v>292</v>
      </c>
      <c r="C15" s="221"/>
      <c r="D15" s="408" t="s">
        <v>105</v>
      </c>
      <c r="E15" s="223"/>
      <c r="F15" s="275">
        <f>+F16+F18</f>
        <v>2200000</v>
      </c>
      <c r="G15" s="56"/>
    </row>
    <row r="16" spans="1:7" s="142" customFormat="1" ht="17.25" customHeight="1">
      <c r="A16" s="349"/>
      <c r="B16" s="217"/>
      <c r="C16" s="217" t="s">
        <v>302</v>
      </c>
      <c r="D16" s="413" t="s">
        <v>304</v>
      </c>
      <c r="E16" s="223"/>
      <c r="F16" s="219">
        <f>+E17</f>
        <v>1000000</v>
      </c>
      <c r="G16" s="56"/>
    </row>
    <row r="17" spans="1:7" s="142" customFormat="1" ht="15" customHeight="1">
      <c r="A17" s="349"/>
      <c r="B17" s="217"/>
      <c r="C17" s="221" t="s">
        <v>307</v>
      </c>
      <c r="D17" s="409" t="s">
        <v>308</v>
      </c>
      <c r="E17" s="422">
        <v>1000000</v>
      </c>
      <c r="F17" s="223"/>
      <c r="G17" s="56"/>
    </row>
    <row r="18" spans="1:6" ht="15" customHeight="1">
      <c r="A18" s="349"/>
      <c r="B18" s="221"/>
      <c r="C18" s="217" t="s">
        <v>330</v>
      </c>
      <c r="D18" s="413" t="s">
        <v>331</v>
      </c>
      <c r="E18" s="223"/>
      <c r="F18" s="219">
        <f>+E19</f>
        <v>1200000</v>
      </c>
    </row>
    <row r="19" spans="1:6" ht="15" customHeight="1">
      <c r="A19" s="349"/>
      <c r="B19" s="221"/>
      <c r="C19" s="221" t="s">
        <v>334</v>
      </c>
      <c r="D19" s="409" t="s">
        <v>569</v>
      </c>
      <c r="E19" s="422">
        <v>1200000</v>
      </c>
      <c r="F19" s="223"/>
    </row>
    <row r="20" spans="1:7" ht="15" customHeight="1">
      <c r="A20" s="637" t="s">
        <v>460</v>
      </c>
      <c r="B20" s="637"/>
      <c r="C20" s="637"/>
      <c r="D20" s="637"/>
      <c r="E20" s="367">
        <f>SUM(E12:E19)</f>
        <v>6000525.5600000005</v>
      </c>
      <c r="F20" s="367">
        <f>+F11+F15</f>
        <v>6000525.5600000005</v>
      </c>
      <c r="G20" s="61"/>
    </row>
    <row r="21" spans="1:6" ht="12.75" hidden="1">
      <c r="A21" s="215"/>
      <c r="B21" s="215"/>
      <c r="C21" s="319"/>
      <c r="D21" s="215"/>
      <c r="E21" s="215"/>
      <c r="F21" s="249">
        <v>224767297.47</v>
      </c>
    </row>
    <row r="22" spans="1:6" ht="12.75">
      <c r="A22" s="215"/>
      <c r="B22" s="215"/>
      <c r="C22" s="319"/>
      <c r="D22" s="215"/>
      <c r="E22" s="215"/>
      <c r="F22" s="249"/>
    </row>
    <row r="23" ht="12.75" hidden="1">
      <c r="F23" s="61"/>
    </row>
    <row r="24" ht="12.75" hidden="1">
      <c r="F24" s="61"/>
    </row>
    <row r="25" ht="12.75" hidden="1">
      <c r="F25" s="61"/>
    </row>
    <row r="26" spans="1:7" s="142" customFormat="1" ht="12.75" hidden="1">
      <c r="A26" s="56"/>
      <c r="B26" s="56"/>
      <c r="C26" s="60"/>
      <c r="D26" s="56"/>
      <c r="E26" s="56"/>
      <c r="F26" s="56"/>
      <c r="G26" s="56"/>
    </row>
    <row r="27" spans="1:7" s="142" customFormat="1" ht="12.75" hidden="1">
      <c r="A27" s="56"/>
      <c r="B27" s="56"/>
      <c r="C27" s="60"/>
      <c r="D27" s="56"/>
      <c r="E27" s="56"/>
      <c r="F27" s="56"/>
      <c r="G27" s="56"/>
    </row>
    <row r="28" spans="1:7" s="142" customFormat="1" ht="12.75" hidden="1">
      <c r="A28" s="56"/>
      <c r="B28" s="56"/>
      <c r="C28" s="60"/>
      <c r="D28" s="56"/>
      <c r="E28" s="56"/>
      <c r="F28" s="61"/>
      <c r="G28" s="56"/>
    </row>
    <row r="29" spans="1:7" s="142" customFormat="1" ht="12.75" hidden="1">
      <c r="A29" s="56"/>
      <c r="B29" s="56"/>
      <c r="C29" s="60"/>
      <c r="D29" s="56"/>
      <c r="E29" s="56"/>
      <c r="F29" s="61"/>
      <c r="G29" s="56"/>
    </row>
    <row r="30" spans="1:7" s="142" customFormat="1" ht="12.75" hidden="1">
      <c r="A30" s="56"/>
      <c r="B30" s="56"/>
      <c r="C30" s="60"/>
      <c r="D30" s="56"/>
      <c r="E30" s="56"/>
      <c r="F30" s="56"/>
      <c r="G30" s="56"/>
    </row>
    <row r="31" spans="1:7" s="142" customFormat="1" ht="12.75" hidden="1">
      <c r="A31" s="56"/>
      <c r="B31" s="56"/>
      <c r="C31" s="60"/>
      <c r="D31" s="56"/>
      <c r="E31" s="56"/>
      <c r="F31" s="56"/>
      <c r="G31" s="56"/>
    </row>
    <row r="32" spans="1:7" s="142" customFormat="1" ht="12.75" hidden="1">
      <c r="A32" s="56"/>
      <c r="B32" s="56"/>
      <c r="C32" s="60"/>
      <c r="D32" s="56"/>
      <c r="E32" s="56"/>
      <c r="F32" s="61"/>
      <c r="G32" s="56"/>
    </row>
    <row r="33" spans="1:7" s="142" customFormat="1" ht="13.5" hidden="1">
      <c r="A33" s="56"/>
      <c r="B33" s="56"/>
      <c r="C33" s="60"/>
      <c r="D33" s="56"/>
      <c r="E33" s="56"/>
      <c r="F33" s="117"/>
      <c r="G33" s="118"/>
    </row>
    <row r="34" spans="1:7" s="142" customFormat="1" ht="12.75" hidden="1">
      <c r="A34" s="56"/>
      <c r="B34" s="56"/>
      <c r="C34" s="60"/>
      <c r="D34" s="56"/>
      <c r="E34" s="56"/>
      <c r="F34" s="118"/>
      <c r="G34" s="118"/>
    </row>
    <row r="35" spans="1:7" s="142" customFormat="1" ht="12.75">
      <c r="A35" s="56"/>
      <c r="B35" s="56"/>
      <c r="C35" s="60"/>
      <c r="D35" s="186"/>
      <c r="E35" s="56"/>
      <c r="F35" s="118"/>
      <c r="G35" s="118"/>
    </row>
    <row r="36" spans="1:7" s="142" customFormat="1" ht="12.75">
      <c r="A36" s="56"/>
      <c r="B36" s="56"/>
      <c r="C36" s="60"/>
      <c r="D36" s="186"/>
      <c r="E36" s="56"/>
      <c r="F36" s="118"/>
      <c r="G36" s="118"/>
    </row>
    <row r="37" spans="1:7" s="142" customFormat="1" ht="12.75">
      <c r="A37" s="56"/>
      <c r="B37" s="56"/>
      <c r="C37" s="60"/>
      <c r="D37" s="56"/>
      <c r="E37" s="56"/>
      <c r="F37" s="118"/>
      <c r="G37" s="56"/>
    </row>
    <row r="38" spans="1:7" s="142" customFormat="1" ht="12.75">
      <c r="A38" s="56"/>
      <c r="B38" s="56"/>
      <c r="C38" s="60"/>
      <c r="D38" s="56"/>
      <c r="E38" s="56"/>
      <c r="F38" s="61"/>
      <c r="G38" s="56"/>
    </row>
    <row r="39" spans="1:7" s="142" customFormat="1" ht="12.75">
      <c r="A39" s="56"/>
      <c r="B39" s="56"/>
      <c r="C39" s="60"/>
      <c r="D39" s="56"/>
      <c r="E39" s="56"/>
      <c r="F39" s="118"/>
      <c r="G39" s="56"/>
    </row>
  </sheetData>
  <sheetProtection/>
  <mergeCells count="6">
    <mergeCell ref="A1:F1"/>
    <mergeCell ref="A2:F2"/>
    <mergeCell ref="A4:F4"/>
    <mergeCell ref="A5:F5"/>
    <mergeCell ref="A6:F6"/>
    <mergeCell ref="A20:D20"/>
  </mergeCells>
  <printOptions horizontalCentered="1"/>
  <pageMargins left="0.7480314960629921" right="0.7480314960629921" top="0.984251968503937" bottom="0.984251968503937" header="0" footer="0"/>
  <pageSetup horizontalDpi="300" verticalDpi="300" orientation="portrait" paperSize="9" scale="9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zoomScalePageLayoutView="0" workbookViewId="0" topLeftCell="A17">
      <selection activeCell="A1" sqref="A1:F38"/>
    </sheetView>
  </sheetViews>
  <sheetFormatPr defaultColWidth="11.421875" defaultRowHeight="12.75"/>
  <cols>
    <col min="1" max="1" width="3.140625" style="0" customWidth="1"/>
    <col min="2" max="2" width="4.140625" style="0" customWidth="1"/>
    <col min="3" max="3" width="7.140625" style="0" customWidth="1"/>
    <col min="4" max="4" width="45.7109375" style="0" customWidth="1"/>
    <col min="5" max="5" width="13.00390625" style="443" customWidth="1"/>
    <col min="6" max="6" width="13.421875" style="443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tr">
        <f>+INGRESOS!A2</f>
        <v>PRESUPUESTO EXTRAORDINARIO 01-2017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441"/>
      <c r="F3" s="441"/>
    </row>
    <row r="4" spans="1:6" ht="12.75">
      <c r="A4" s="609" t="s">
        <v>429</v>
      </c>
      <c r="B4" s="609"/>
      <c r="C4" s="609"/>
      <c r="D4" s="609"/>
      <c r="E4" s="609"/>
      <c r="F4" s="609"/>
    </row>
    <row r="5" spans="1:6" ht="12.75">
      <c r="A5" s="610" t="s">
        <v>41</v>
      </c>
      <c r="B5" s="610"/>
      <c r="C5" s="610"/>
      <c r="D5" s="610"/>
      <c r="E5" s="610"/>
      <c r="F5" s="610"/>
    </row>
    <row r="6" spans="1:6" ht="20.25" customHeight="1">
      <c r="A6" s="638" t="s">
        <v>14</v>
      </c>
      <c r="B6" s="638"/>
      <c r="C6" s="638"/>
      <c r="D6" s="638"/>
      <c r="E6" s="638"/>
      <c r="F6" s="638"/>
    </row>
    <row r="7" spans="1:6" ht="12.75">
      <c r="A7" s="358" t="s">
        <v>119</v>
      </c>
      <c r="B7" s="358" t="s">
        <v>120</v>
      </c>
      <c r="C7" s="72" t="s">
        <v>44</v>
      </c>
      <c r="D7" s="358" t="s">
        <v>430</v>
      </c>
      <c r="E7" s="359" t="s">
        <v>121</v>
      </c>
      <c r="F7" s="359" t="s">
        <v>122</v>
      </c>
    </row>
    <row r="8" spans="1:6" ht="12.75">
      <c r="A8" s="358"/>
      <c r="B8" s="358"/>
      <c r="C8" s="72"/>
      <c r="D8" s="358"/>
      <c r="E8" s="88"/>
      <c r="F8" s="88"/>
    </row>
    <row r="9" spans="1:6" ht="12.75">
      <c r="A9" s="358"/>
      <c r="B9" s="72" t="s">
        <v>420</v>
      </c>
      <c r="C9" s="73"/>
      <c r="D9" s="74" t="s">
        <v>103</v>
      </c>
      <c r="E9" s="88"/>
      <c r="F9" s="434">
        <f>+F11+F14+F17+F21</f>
        <v>6947823</v>
      </c>
    </row>
    <row r="10" spans="1:6" ht="12.75">
      <c r="A10" s="358"/>
      <c r="B10" s="217"/>
      <c r="C10" s="221"/>
      <c r="D10" s="405"/>
      <c r="E10" s="88"/>
      <c r="F10" s="88"/>
    </row>
    <row r="11" spans="1:6" ht="12.75">
      <c r="A11" s="358"/>
      <c r="B11" s="221"/>
      <c r="C11" s="217" t="s">
        <v>433</v>
      </c>
      <c r="D11" s="405" t="s">
        <v>434</v>
      </c>
      <c r="E11" s="88"/>
      <c r="F11" s="88">
        <f>+E12</f>
        <v>5442300</v>
      </c>
    </row>
    <row r="12" spans="1:6" ht="12.75">
      <c r="A12" s="358"/>
      <c r="B12" s="221"/>
      <c r="C12" s="221" t="s">
        <v>163</v>
      </c>
      <c r="D12" s="406" t="s">
        <v>124</v>
      </c>
      <c r="E12" s="75">
        <v>5442300</v>
      </c>
      <c r="F12" s="88"/>
    </row>
    <row r="13" spans="1:6" ht="12.75">
      <c r="A13" s="358"/>
      <c r="B13" s="221"/>
      <c r="C13" s="221"/>
      <c r="D13" s="406"/>
      <c r="E13" s="75"/>
      <c r="F13" s="88"/>
    </row>
    <row r="14" spans="1:6" ht="12.75">
      <c r="A14" s="358"/>
      <c r="B14" s="221"/>
      <c r="C14" s="217" t="s">
        <v>436</v>
      </c>
      <c r="D14" s="405" t="s">
        <v>176</v>
      </c>
      <c r="E14" s="75"/>
      <c r="F14" s="88">
        <f>+E15</f>
        <v>453525</v>
      </c>
    </row>
    <row r="15" spans="1:6" ht="12.75">
      <c r="A15" s="358"/>
      <c r="B15" s="221"/>
      <c r="C15" s="221" t="s">
        <v>177</v>
      </c>
      <c r="D15" s="406" t="s">
        <v>178</v>
      </c>
      <c r="E15" s="75">
        <v>453525</v>
      </c>
      <c r="F15" s="88"/>
    </row>
    <row r="16" spans="1:6" ht="12.75">
      <c r="A16" s="358"/>
      <c r="B16" s="221"/>
      <c r="C16" s="221"/>
      <c r="D16" s="406"/>
      <c r="E16" s="75"/>
      <c r="F16" s="88"/>
    </row>
    <row r="17" spans="1:6" ht="25.5">
      <c r="A17" s="358"/>
      <c r="B17" s="221"/>
      <c r="C17" s="217" t="s">
        <v>437</v>
      </c>
      <c r="D17" s="435" t="s">
        <v>183</v>
      </c>
      <c r="E17" s="75"/>
      <c r="F17" s="88">
        <f>+E18+E19</f>
        <v>530625</v>
      </c>
    </row>
    <row r="18" spans="1:6" ht="25.5">
      <c r="A18" s="358"/>
      <c r="B18" s="221"/>
      <c r="C18" s="221" t="s">
        <v>184</v>
      </c>
      <c r="D18" s="421" t="s">
        <v>185</v>
      </c>
      <c r="E18" s="75">
        <v>503413</v>
      </c>
      <c r="F18" s="88"/>
    </row>
    <row r="19" spans="1:6" ht="12.75">
      <c r="A19" s="358"/>
      <c r="B19" s="221"/>
      <c r="C19" s="221" t="s">
        <v>186</v>
      </c>
      <c r="D19" s="421" t="s">
        <v>189</v>
      </c>
      <c r="E19" s="75">
        <v>27212</v>
      </c>
      <c r="F19" s="88"/>
    </row>
    <row r="20" spans="1:6" ht="12.75">
      <c r="A20" s="358"/>
      <c r="B20" s="221"/>
      <c r="C20" s="221"/>
      <c r="D20" s="406"/>
      <c r="E20" s="88"/>
      <c r="F20" s="88"/>
    </row>
    <row r="21" spans="1:6" ht="25.5">
      <c r="A21" s="358"/>
      <c r="B21" s="221"/>
      <c r="C21" s="217" t="s">
        <v>679</v>
      </c>
      <c r="D21" s="435" t="s">
        <v>191</v>
      </c>
      <c r="E21" s="88"/>
      <c r="F21" s="88">
        <f>+E22+E23+E24</f>
        <v>521373</v>
      </c>
    </row>
    <row r="22" spans="1:6" ht="25.5">
      <c r="A22" s="358"/>
      <c r="B22" s="221"/>
      <c r="C22" s="221" t="s">
        <v>192</v>
      </c>
      <c r="D22" s="406" t="s">
        <v>49</v>
      </c>
      <c r="E22" s="75">
        <v>276469</v>
      </c>
      <c r="F22" s="88"/>
    </row>
    <row r="23" spans="1:6" ht="25.5">
      <c r="A23" s="358"/>
      <c r="B23" s="221"/>
      <c r="C23" s="221" t="s">
        <v>194</v>
      </c>
      <c r="D23" s="421" t="s">
        <v>195</v>
      </c>
      <c r="E23" s="75">
        <v>81635</v>
      </c>
      <c r="F23" s="88"/>
    </row>
    <row r="24" spans="1:6" ht="12.75">
      <c r="A24" s="358"/>
      <c r="B24" s="221"/>
      <c r="C24" s="221" t="s">
        <v>196</v>
      </c>
      <c r="D24" s="406" t="s">
        <v>197</v>
      </c>
      <c r="E24" s="75">
        <v>163269</v>
      </c>
      <c r="F24" s="88"/>
    </row>
    <row r="25" spans="1:6" ht="12.75" hidden="1">
      <c r="A25" s="358"/>
      <c r="B25" s="358"/>
      <c r="C25" s="72"/>
      <c r="D25" s="358"/>
      <c r="E25" s="88"/>
      <c r="F25" s="88"/>
    </row>
    <row r="26" spans="1:6" ht="12.75" hidden="1">
      <c r="A26" s="349"/>
      <c r="B26" s="217" t="s">
        <v>202</v>
      </c>
      <c r="C26" s="221"/>
      <c r="D26" s="405" t="s">
        <v>157</v>
      </c>
      <c r="E26" s="223"/>
      <c r="F26" s="448">
        <f>+F39+F27</f>
        <v>0</v>
      </c>
    </row>
    <row r="27" spans="1:6" ht="12.75" hidden="1">
      <c r="A27" s="349"/>
      <c r="B27" s="217"/>
      <c r="C27" s="217" t="s">
        <v>256</v>
      </c>
      <c r="D27" s="405" t="s">
        <v>257</v>
      </c>
      <c r="E27" s="223"/>
      <c r="F27" s="448">
        <f>+E28</f>
        <v>0</v>
      </c>
    </row>
    <row r="28" spans="1:6" ht="12.75" hidden="1">
      <c r="A28" s="349"/>
      <c r="B28" s="217"/>
      <c r="C28" s="221" t="s">
        <v>258</v>
      </c>
      <c r="D28" s="406" t="s">
        <v>259</v>
      </c>
      <c r="E28" s="223">
        <v>0</v>
      </c>
      <c r="F28" s="448"/>
    </row>
    <row r="29" spans="1:6" ht="12.75" hidden="1">
      <c r="A29" s="349"/>
      <c r="B29" s="217"/>
      <c r="C29" s="221"/>
      <c r="D29" s="406"/>
      <c r="E29" s="223"/>
      <c r="F29" s="448"/>
    </row>
    <row r="30" spans="1:6" ht="12.75">
      <c r="A30" s="349"/>
      <c r="B30" s="217" t="s">
        <v>292</v>
      </c>
      <c r="C30" s="221"/>
      <c r="D30" s="405" t="s">
        <v>105</v>
      </c>
      <c r="E30" s="223"/>
      <c r="F30" s="448">
        <f>+F31</f>
        <v>340000</v>
      </c>
    </row>
    <row r="31" spans="1:6" ht="12.75">
      <c r="A31" s="349"/>
      <c r="B31" s="217"/>
      <c r="C31" s="217" t="s">
        <v>330</v>
      </c>
      <c r="D31" s="413" t="s">
        <v>331</v>
      </c>
      <c r="E31" s="223"/>
      <c r="F31" s="449">
        <f>+E32+E33</f>
        <v>340000</v>
      </c>
    </row>
    <row r="32" spans="1:6" ht="12.75">
      <c r="A32" s="349"/>
      <c r="B32" s="217"/>
      <c r="C32" s="221" t="s">
        <v>334</v>
      </c>
      <c r="D32" s="406" t="s">
        <v>569</v>
      </c>
      <c r="E32" s="223">
        <f>30000+50000</f>
        <v>80000</v>
      </c>
      <c r="F32" s="448"/>
    </row>
    <row r="33" spans="1:6" ht="12.75">
      <c r="A33" s="349"/>
      <c r="B33" s="217"/>
      <c r="C33" s="221" t="s">
        <v>336</v>
      </c>
      <c r="D33" s="406" t="s">
        <v>667</v>
      </c>
      <c r="E33" s="223">
        <v>260000</v>
      </c>
      <c r="F33" s="448"/>
    </row>
    <row r="34" spans="1:6" ht="12.75">
      <c r="A34" s="349"/>
      <c r="B34" s="217"/>
      <c r="C34" s="221"/>
      <c r="D34" s="406"/>
      <c r="E34" s="223"/>
      <c r="F34" s="448"/>
    </row>
    <row r="35" spans="1:6" ht="12.75">
      <c r="A35" s="349"/>
      <c r="B35" s="217" t="s">
        <v>348</v>
      </c>
      <c r="C35" s="217"/>
      <c r="D35" s="405" t="s">
        <v>107</v>
      </c>
      <c r="E35" s="223"/>
      <c r="F35" s="448">
        <f>+F36</f>
        <v>400000</v>
      </c>
    </row>
    <row r="36" spans="1:6" ht="12.75">
      <c r="A36" s="349"/>
      <c r="B36" s="217"/>
      <c r="C36" s="217" t="s">
        <v>440</v>
      </c>
      <c r="D36" s="413" t="s">
        <v>441</v>
      </c>
      <c r="E36" s="223"/>
      <c r="F36" s="449">
        <f>+E37</f>
        <v>400000</v>
      </c>
    </row>
    <row r="37" spans="1:6" ht="12.75">
      <c r="A37" s="349"/>
      <c r="B37" s="217"/>
      <c r="C37" s="221" t="s">
        <v>349</v>
      </c>
      <c r="D37" s="406" t="s">
        <v>350</v>
      </c>
      <c r="E37" s="223">
        <v>400000</v>
      </c>
      <c r="F37" s="448"/>
    </row>
    <row r="38" spans="1:6" ht="12.75">
      <c r="A38" s="403"/>
      <c r="B38" s="403"/>
      <c r="C38" s="403"/>
      <c r="D38" s="347" t="s">
        <v>637</v>
      </c>
      <c r="E38" s="442">
        <f>SUM(E10:E37)</f>
        <v>7687823</v>
      </c>
      <c r="F38" s="442">
        <f>+F9+F26+F30+F35</f>
        <v>7687823</v>
      </c>
    </row>
  </sheetData>
  <sheetProtection/>
  <mergeCells count="5">
    <mergeCell ref="A1:F1"/>
    <mergeCell ref="A2:F2"/>
    <mergeCell ref="A4:F4"/>
    <mergeCell ref="A5:F5"/>
    <mergeCell ref="A6:F6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7.57421875" style="388" customWidth="1"/>
    <col min="2" max="2" width="50.28125" style="388" customWidth="1"/>
    <col min="3" max="3" width="17.421875" style="388" customWidth="1"/>
    <col min="4" max="4" width="10.28125" style="388" customWidth="1"/>
    <col min="5" max="5" width="12.7109375" style="388" bestFit="1" customWidth="1"/>
    <col min="6" max="6" width="13.7109375" style="388" bestFit="1" customWidth="1"/>
    <col min="7" max="16384" width="11.421875" style="388" customWidth="1"/>
  </cols>
  <sheetData>
    <row r="1" spans="1:4" ht="16.5">
      <c r="A1" s="678" t="s">
        <v>551</v>
      </c>
      <c r="B1" s="678"/>
      <c r="C1" s="678"/>
      <c r="D1" s="678"/>
    </row>
    <row r="2" spans="1:4" ht="16.5">
      <c r="A2" s="678" t="str">
        <f>+INGRESOS!A2</f>
        <v>PRESUPUESTO EXTRAORDINARIO 01-2017</v>
      </c>
      <c r="B2" s="678"/>
      <c r="C2" s="678"/>
      <c r="D2" s="678"/>
    </row>
    <row r="3" ht="16.5">
      <c r="A3" s="378"/>
    </row>
    <row r="4" spans="1:4" ht="16.5">
      <c r="A4" s="679" t="s">
        <v>532</v>
      </c>
      <c r="B4" s="679"/>
      <c r="C4" s="679"/>
      <c r="D4" s="679"/>
    </row>
    <row r="5" spans="1:4" ht="16.5">
      <c r="A5" s="389"/>
      <c r="B5" s="373" t="s">
        <v>114</v>
      </c>
      <c r="C5" s="374">
        <f>SUM(C8:C10)</f>
        <v>273296237.53999996</v>
      </c>
      <c r="D5" s="375">
        <f>SUM(D7:D10)</f>
        <v>1</v>
      </c>
    </row>
    <row r="6" spans="1:5" ht="16.5">
      <c r="A6" s="389"/>
      <c r="B6" s="373"/>
      <c r="C6" s="374"/>
      <c r="D6" s="375"/>
      <c r="E6" s="439"/>
    </row>
    <row r="7" spans="1:4" ht="18.75" customHeight="1">
      <c r="A7" s="372"/>
      <c r="B7" s="373" t="s">
        <v>533</v>
      </c>
      <c r="C7" s="374"/>
      <c r="D7" s="375"/>
    </row>
    <row r="8" spans="1:4" ht="18.75" customHeight="1">
      <c r="A8" s="376" t="s">
        <v>158</v>
      </c>
      <c r="B8" s="373" t="s">
        <v>677</v>
      </c>
      <c r="C8" s="374">
        <f>+'CONTROL INT III'!F10+'CONTROL INT III'!F19+'CONTROL INT III'!F32</f>
        <v>9354100</v>
      </c>
      <c r="D8" s="375">
        <f>+C8/C5</f>
        <v>0.03422696223042925</v>
      </c>
    </row>
    <row r="9" spans="1:6" ht="16.5">
      <c r="A9" s="376" t="s">
        <v>471</v>
      </c>
      <c r="B9" s="373" t="s">
        <v>507</v>
      </c>
      <c r="C9" s="374">
        <f>+'CONTROL INT III'!F42</f>
        <v>248622137.54</v>
      </c>
      <c r="D9" s="375">
        <f>+C9/C5</f>
        <v>0.9097166495152037</v>
      </c>
      <c r="F9" s="439"/>
    </row>
    <row r="10" spans="1:4" ht="16.5">
      <c r="A10" s="376" t="s">
        <v>475</v>
      </c>
      <c r="B10" s="373" t="s">
        <v>678</v>
      </c>
      <c r="C10" s="374">
        <f>+'CONTROL INT III'!F50+'CONTROL INT III'!F54+'CONTROL INT III'!F66</f>
        <v>15320000</v>
      </c>
      <c r="D10" s="375">
        <f>+C10/C5</f>
        <v>0.05605638825436719</v>
      </c>
    </row>
    <row r="11" spans="1:3" ht="16.5">
      <c r="A11" s="440"/>
      <c r="C11" s="439"/>
    </row>
    <row r="12" spans="1:3" ht="16.5">
      <c r="A12" s="440"/>
      <c r="C12" s="439"/>
    </row>
    <row r="13" ht="16.5">
      <c r="C13" s="439"/>
    </row>
  </sheetData>
  <sheetProtection/>
  <mergeCells count="3">
    <mergeCell ref="A1:D1"/>
    <mergeCell ref="A2:D2"/>
    <mergeCell ref="A4:D4"/>
  </mergeCells>
  <printOptions/>
  <pageMargins left="0.75" right="0.75" top="1" bottom="1" header="0" footer="0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D9"/>
    </sheetView>
  </sheetViews>
  <sheetFormatPr defaultColWidth="11.421875" defaultRowHeight="12.75"/>
  <cols>
    <col min="1" max="1" width="12.140625" style="1" customWidth="1"/>
    <col min="2" max="2" width="37.421875" style="1" customWidth="1"/>
    <col min="3" max="3" width="19.00390625" style="1" customWidth="1"/>
    <col min="4" max="4" width="13.140625" style="1" customWidth="1"/>
    <col min="5" max="5" width="13.7109375" style="1" bestFit="1" customWidth="1"/>
    <col min="6" max="6" width="19.57421875" style="1" customWidth="1"/>
    <col min="7" max="7" width="12.28125" style="1" bestFit="1" customWidth="1"/>
    <col min="8" max="16384" width="11.421875" style="1" customWidth="1"/>
  </cols>
  <sheetData>
    <row r="1" spans="1:4" ht="16.5">
      <c r="A1" s="678" t="s">
        <v>551</v>
      </c>
      <c r="B1" s="678"/>
      <c r="C1" s="678"/>
      <c r="D1" s="678"/>
    </row>
    <row r="2" spans="1:4" ht="12.75">
      <c r="A2" s="680" t="str">
        <f>+INGRESOS!A2</f>
        <v>PRESUPUESTO EXTRAORDINARIO 01-2017</v>
      </c>
      <c r="B2" s="680"/>
      <c r="C2" s="680"/>
      <c r="D2" s="680"/>
    </row>
    <row r="3" spans="1:4" ht="12.75">
      <c r="A3" s="368"/>
      <c r="B3" s="143"/>
      <c r="C3" s="143"/>
      <c r="D3" s="143"/>
    </row>
    <row r="4" spans="1:4" ht="12.75">
      <c r="A4" s="681" t="s">
        <v>113</v>
      </c>
      <c r="B4" s="681"/>
      <c r="C4" s="681"/>
      <c r="D4" s="681"/>
    </row>
    <row r="5" spans="1:6" ht="15.75">
      <c r="A5" s="369"/>
      <c r="B5" s="370" t="s">
        <v>114</v>
      </c>
      <c r="C5" s="371">
        <f>+C6+C7+C8+C9</f>
        <v>273296237.53999996</v>
      </c>
      <c r="D5" s="436">
        <f>+D6+D7+D8+D9</f>
        <v>1</v>
      </c>
      <c r="F5" s="8"/>
    </row>
    <row r="6" spans="1:6" ht="16.5">
      <c r="A6" s="398">
        <v>0</v>
      </c>
      <c r="B6" s="389" t="s">
        <v>103</v>
      </c>
      <c r="C6" s="399">
        <v>0</v>
      </c>
      <c r="D6" s="437">
        <f>+C6/C5</f>
        <v>0</v>
      </c>
      <c r="E6" s="8"/>
      <c r="F6" s="8"/>
    </row>
    <row r="7" spans="1:7" ht="15.75" customHeight="1">
      <c r="A7" s="398">
        <v>1</v>
      </c>
      <c r="B7" s="389" t="s">
        <v>104</v>
      </c>
      <c r="C7" s="399">
        <f>+'CONTROL INT III'!F43+'CONTROL INT III'!F55</f>
        <v>191222137.54</v>
      </c>
      <c r="D7" s="437">
        <f>+C7/C5</f>
        <v>0.6996881452201203</v>
      </c>
      <c r="F7" s="8"/>
      <c r="G7" s="8"/>
    </row>
    <row r="8" spans="1:5" ht="16.5">
      <c r="A8" s="398">
        <v>2</v>
      </c>
      <c r="B8" s="389" t="s">
        <v>105</v>
      </c>
      <c r="C8" s="399">
        <f>+'CONTROL INT III'!F11+'CONTROL INT III'!F58+'CONTROL INT III'!F20+'CONTROL INT III'!F33+'CONTROL INT III'!F67</f>
        <v>10074100</v>
      </c>
      <c r="D8" s="437">
        <f>+C8/C5</f>
        <v>0.03686146611705748</v>
      </c>
      <c r="E8" s="8"/>
    </row>
    <row r="9" spans="1:4" ht="12.75">
      <c r="A9" s="404">
        <v>5</v>
      </c>
      <c r="B9" s="344" t="s">
        <v>107</v>
      </c>
      <c r="C9" s="402">
        <f>+'CONTROL INT III'!F46+'CONTROL INT III'!F51</f>
        <v>72000000</v>
      </c>
      <c r="D9" s="438">
        <f>+C9/C5</f>
        <v>0.26345038866282233</v>
      </c>
    </row>
    <row r="10" ht="12.75">
      <c r="C10" s="8"/>
    </row>
    <row r="11" ht="12.75">
      <c r="C11" s="8"/>
    </row>
    <row r="12" spans="3:7" ht="12.75">
      <c r="C12" s="8"/>
      <c r="F12" s="8"/>
      <c r="G12" s="8"/>
    </row>
    <row r="13" spans="3:7" ht="12.75">
      <c r="C13" s="8"/>
      <c r="F13" s="8"/>
      <c r="G13" s="8"/>
    </row>
    <row r="14" spans="3:7" ht="12.75">
      <c r="C14" s="8"/>
      <c r="F14" s="8"/>
      <c r="G14" s="8"/>
    </row>
    <row r="15" ht="12.75">
      <c r="C15" s="8"/>
    </row>
    <row r="16" ht="12.75">
      <c r="C16" s="13"/>
    </row>
  </sheetData>
  <sheetProtection/>
  <mergeCells count="3">
    <mergeCell ref="A1:D1"/>
    <mergeCell ref="A2:D2"/>
    <mergeCell ref="A4:D4"/>
  </mergeCells>
  <printOptions/>
  <pageMargins left="0.75" right="0.75" top="1" bottom="1" header="0" footer="0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G89"/>
  <sheetViews>
    <sheetView tabSelected="1" zoomScale="115" zoomScaleNormal="115" zoomScalePageLayoutView="0" workbookViewId="0" topLeftCell="A50">
      <selection activeCell="D58" sqref="D58"/>
    </sheetView>
  </sheetViews>
  <sheetFormatPr defaultColWidth="11.421875" defaultRowHeight="12.75"/>
  <cols>
    <col min="1" max="1" width="3.57421875" style="522" customWidth="1"/>
    <col min="2" max="2" width="4.00390625" style="557" customWidth="1"/>
    <col min="3" max="3" width="7.57421875" style="467" customWidth="1"/>
    <col min="4" max="4" width="46.7109375" style="522" customWidth="1"/>
    <col min="5" max="5" width="11.7109375" style="522" bestFit="1" customWidth="1"/>
    <col min="6" max="6" width="12.00390625" style="522" customWidth="1"/>
    <col min="7" max="16384" width="11.421875" style="522" customWidth="1"/>
  </cols>
  <sheetData>
    <row r="1" spans="1:6" ht="16.5">
      <c r="A1" s="683" t="s">
        <v>550</v>
      </c>
      <c r="B1" s="683"/>
      <c r="C1" s="683"/>
      <c r="D1" s="683"/>
      <c r="E1" s="683"/>
      <c r="F1" s="683"/>
    </row>
    <row r="2" spans="1:6" ht="12.75">
      <c r="A2" s="682" t="str">
        <f>+INGRESOS!A2</f>
        <v>PRESUPUESTO EXTRAORDINARIO 01-2017</v>
      </c>
      <c r="B2" s="682"/>
      <c r="C2" s="682"/>
      <c r="D2" s="682"/>
      <c r="E2" s="682"/>
      <c r="F2" s="682"/>
    </row>
    <row r="3" spans="1:6" ht="12.75">
      <c r="A3" s="682" t="s">
        <v>446</v>
      </c>
      <c r="B3" s="682"/>
      <c r="C3" s="682"/>
      <c r="D3" s="682"/>
      <c r="E3" s="682"/>
      <c r="F3" s="682"/>
    </row>
    <row r="4" spans="1:6" ht="12.75" hidden="1">
      <c r="A4" s="523"/>
      <c r="B4" s="524"/>
      <c r="C4" s="457"/>
      <c r="D4" s="523"/>
      <c r="E4" s="525"/>
      <c r="F4" s="525"/>
    </row>
    <row r="5" spans="1:6" ht="12.75">
      <c r="A5" s="524"/>
      <c r="B5" s="524"/>
      <c r="C5" s="457"/>
      <c r="D5" s="524"/>
      <c r="E5" s="525"/>
      <c r="F5" s="525"/>
    </row>
    <row r="6" spans="1:6" ht="12.75">
      <c r="A6" s="458" t="s">
        <v>424</v>
      </c>
      <c r="B6" s="458"/>
      <c r="C6" s="458"/>
      <c r="D6" s="458"/>
      <c r="E6" s="458"/>
      <c r="F6" s="458"/>
    </row>
    <row r="7" spans="1:6" ht="15" customHeight="1">
      <c r="A7" s="526" t="s">
        <v>119</v>
      </c>
      <c r="B7" s="526" t="s">
        <v>120</v>
      </c>
      <c r="C7" s="459" t="s">
        <v>44</v>
      </c>
      <c r="D7" s="526" t="s">
        <v>430</v>
      </c>
      <c r="E7" s="527" t="s">
        <v>121</v>
      </c>
      <c r="F7" s="527" t="s">
        <v>122</v>
      </c>
    </row>
    <row r="8" spans="1:6" s="530" customFormat="1" ht="15" customHeight="1">
      <c r="A8" s="528"/>
      <c r="B8" s="528"/>
      <c r="C8" s="460"/>
      <c r="D8" s="528"/>
      <c r="E8" s="529"/>
      <c r="F8" s="529"/>
    </row>
    <row r="9" spans="1:6" s="530" customFormat="1" ht="15" customHeight="1">
      <c r="A9" s="528"/>
      <c r="B9" s="528"/>
      <c r="C9" s="460"/>
      <c r="D9" s="528" t="s">
        <v>677</v>
      </c>
      <c r="E9" s="529"/>
      <c r="F9" s="529"/>
    </row>
    <row r="10" spans="1:6" s="530" customFormat="1" ht="25.5">
      <c r="A10" s="599"/>
      <c r="B10" s="600" t="s">
        <v>158</v>
      </c>
      <c r="C10" s="600" t="s">
        <v>202</v>
      </c>
      <c r="D10" s="601" t="s">
        <v>670</v>
      </c>
      <c r="E10" s="602"/>
      <c r="F10" s="603">
        <f>+F11</f>
        <v>2661500</v>
      </c>
    </row>
    <row r="11" spans="1:6" s="530" customFormat="1" ht="15" customHeight="1">
      <c r="A11" s="531"/>
      <c r="B11" s="460" t="s">
        <v>292</v>
      </c>
      <c r="C11" s="461"/>
      <c r="D11" s="532" t="s">
        <v>105</v>
      </c>
      <c r="E11" s="533"/>
      <c r="F11" s="534">
        <f>+F12+F15</f>
        <v>2661500</v>
      </c>
    </row>
    <row r="12" spans="1:6" s="530" customFormat="1" ht="15" customHeight="1">
      <c r="A12" s="531"/>
      <c r="B12" s="460"/>
      <c r="C12" s="462" t="s">
        <v>293</v>
      </c>
      <c r="D12" s="535" t="s">
        <v>294</v>
      </c>
      <c r="E12" s="536"/>
      <c r="F12" s="536">
        <f>+E13+E14</f>
        <v>16500</v>
      </c>
    </row>
    <row r="13" spans="1:6" s="530" customFormat="1" ht="15" customHeight="1">
      <c r="A13" s="531"/>
      <c r="B13" s="460"/>
      <c r="C13" s="456" t="s">
        <v>299</v>
      </c>
      <c r="D13" s="537" t="s">
        <v>572</v>
      </c>
      <c r="E13" s="538">
        <v>6500</v>
      </c>
      <c r="F13" s="539"/>
    </row>
    <row r="14" spans="1:6" s="530" customFormat="1" ht="15" customHeight="1">
      <c r="A14" s="531"/>
      <c r="B14" s="460"/>
      <c r="C14" s="456" t="s">
        <v>300</v>
      </c>
      <c r="D14" s="537" t="s">
        <v>676</v>
      </c>
      <c r="E14" s="538">
        <v>10000</v>
      </c>
      <c r="F14" s="539"/>
    </row>
    <row r="15" spans="1:6" s="530" customFormat="1" ht="12.75">
      <c r="A15" s="531"/>
      <c r="B15" s="460"/>
      <c r="C15" s="460" t="s">
        <v>309</v>
      </c>
      <c r="D15" s="540" t="s">
        <v>604</v>
      </c>
      <c r="E15" s="533"/>
      <c r="F15" s="541">
        <f>+E16+E17+E18</f>
        <v>2645000</v>
      </c>
    </row>
    <row r="16" spans="1:6" s="530" customFormat="1" ht="12.75">
      <c r="A16" s="531"/>
      <c r="B16" s="460"/>
      <c r="C16" s="461" t="s">
        <v>311</v>
      </c>
      <c r="D16" s="488" t="s">
        <v>312</v>
      </c>
      <c r="E16" s="533">
        <v>245000</v>
      </c>
      <c r="F16" s="542"/>
    </row>
    <row r="17" spans="1:6" s="530" customFormat="1" ht="12.75">
      <c r="A17" s="531"/>
      <c r="B17" s="460"/>
      <c r="C17" s="461" t="s">
        <v>451</v>
      </c>
      <c r="D17" s="488" t="s">
        <v>453</v>
      </c>
      <c r="E17" s="533">
        <v>2200000</v>
      </c>
      <c r="F17" s="542"/>
    </row>
    <row r="18" spans="1:6" s="530" customFormat="1" ht="12.75">
      <c r="A18" s="531"/>
      <c r="B18" s="460"/>
      <c r="C18" s="461" t="s">
        <v>315</v>
      </c>
      <c r="D18" s="488" t="s">
        <v>316</v>
      </c>
      <c r="E18" s="533">
        <v>200000</v>
      </c>
      <c r="F18" s="542"/>
    </row>
    <row r="19" spans="1:6" s="530" customFormat="1" ht="27.75" customHeight="1">
      <c r="A19" s="599"/>
      <c r="B19" s="600" t="s">
        <v>158</v>
      </c>
      <c r="C19" s="600" t="s">
        <v>292</v>
      </c>
      <c r="D19" s="601" t="s">
        <v>672</v>
      </c>
      <c r="E19" s="602"/>
      <c r="F19" s="603">
        <f>+F20</f>
        <v>4712600</v>
      </c>
    </row>
    <row r="20" spans="1:6" ht="15.75" customHeight="1">
      <c r="A20" s="531"/>
      <c r="B20" s="460" t="s">
        <v>292</v>
      </c>
      <c r="C20" s="461"/>
      <c r="D20" s="532" t="s">
        <v>105</v>
      </c>
      <c r="E20" s="533"/>
      <c r="F20" s="534">
        <f>+F21+F23+F28+F30</f>
        <v>4712600</v>
      </c>
    </row>
    <row r="21" spans="1:6" ht="15.75" customHeight="1">
      <c r="A21" s="531"/>
      <c r="B21" s="460"/>
      <c r="C21" s="462" t="s">
        <v>293</v>
      </c>
      <c r="D21" s="535" t="s">
        <v>294</v>
      </c>
      <c r="E21" s="536"/>
      <c r="F21" s="536">
        <f>+E22</f>
        <v>195000</v>
      </c>
    </row>
    <row r="22" spans="1:6" ht="15.75" customHeight="1">
      <c r="A22" s="531"/>
      <c r="B22" s="460"/>
      <c r="C22" s="456" t="s">
        <v>299</v>
      </c>
      <c r="D22" s="537" t="s">
        <v>572</v>
      </c>
      <c r="E22" s="538">
        <v>195000</v>
      </c>
      <c r="F22" s="539"/>
    </row>
    <row r="23" spans="1:6" ht="15.75" customHeight="1">
      <c r="A23" s="531"/>
      <c r="B23" s="460"/>
      <c r="C23" s="460" t="s">
        <v>309</v>
      </c>
      <c r="D23" s="540" t="s">
        <v>604</v>
      </c>
      <c r="E23" s="533"/>
      <c r="F23" s="541">
        <f>+E24+E25+E26+E27</f>
        <v>4511000</v>
      </c>
    </row>
    <row r="24" spans="1:6" ht="15.75" customHeight="1">
      <c r="A24" s="531"/>
      <c r="B24" s="460"/>
      <c r="C24" s="461" t="s">
        <v>311</v>
      </c>
      <c r="D24" s="488" t="s">
        <v>312</v>
      </c>
      <c r="E24" s="533">
        <v>2380000</v>
      </c>
      <c r="F24" s="542"/>
    </row>
    <row r="25" spans="1:6" ht="15.75" customHeight="1">
      <c r="A25" s="531"/>
      <c r="B25" s="460"/>
      <c r="C25" s="461" t="s">
        <v>451</v>
      </c>
      <c r="D25" s="488" t="s">
        <v>453</v>
      </c>
      <c r="E25" s="533">
        <v>1430000</v>
      </c>
      <c r="F25" s="542"/>
    </row>
    <row r="26" spans="1:6" ht="15.75" customHeight="1">
      <c r="A26" s="531"/>
      <c r="B26" s="460"/>
      <c r="C26" s="461" t="s">
        <v>313</v>
      </c>
      <c r="D26" s="488" t="s">
        <v>675</v>
      </c>
      <c r="E26" s="533">
        <v>106000</v>
      </c>
      <c r="F26" s="542"/>
    </row>
    <row r="27" spans="1:6" ht="15.75" customHeight="1">
      <c r="A27" s="531"/>
      <c r="B27" s="460"/>
      <c r="C27" s="461" t="s">
        <v>319</v>
      </c>
      <c r="D27" s="488" t="s">
        <v>321</v>
      </c>
      <c r="E27" s="533">
        <v>595000</v>
      </c>
      <c r="F27" s="542"/>
    </row>
    <row r="28" spans="1:6" ht="15.75" customHeight="1">
      <c r="A28" s="543"/>
      <c r="B28" s="462"/>
      <c r="C28" s="460" t="s">
        <v>324</v>
      </c>
      <c r="D28" s="540" t="s">
        <v>325</v>
      </c>
      <c r="E28" s="489"/>
      <c r="F28" s="529">
        <f>+E29</f>
        <v>5000</v>
      </c>
    </row>
    <row r="29" spans="1:6" ht="15.75" customHeight="1">
      <c r="A29" s="543"/>
      <c r="B29" s="462"/>
      <c r="C29" s="461" t="s">
        <v>326</v>
      </c>
      <c r="D29" s="488" t="s">
        <v>327</v>
      </c>
      <c r="E29" s="489">
        <v>5000</v>
      </c>
      <c r="F29" s="489"/>
    </row>
    <row r="30" spans="1:6" ht="15.75" customHeight="1">
      <c r="A30" s="543"/>
      <c r="B30" s="462"/>
      <c r="C30" s="460" t="s">
        <v>330</v>
      </c>
      <c r="D30" s="540" t="s">
        <v>331</v>
      </c>
      <c r="E30" s="489"/>
      <c r="F30" s="539">
        <f>+E31</f>
        <v>1600</v>
      </c>
    </row>
    <row r="31" spans="1:6" ht="15.75" customHeight="1">
      <c r="A31" s="543"/>
      <c r="B31" s="462"/>
      <c r="C31" s="461" t="s">
        <v>334</v>
      </c>
      <c r="D31" s="488" t="s">
        <v>569</v>
      </c>
      <c r="E31" s="489">
        <v>1600</v>
      </c>
      <c r="F31" s="539"/>
    </row>
    <row r="32" spans="1:6" ht="25.5">
      <c r="A32" s="599"/>
      <c r="B32" s="600" t="s">
        <v>158</v>
      </c>
      <c r="C32" s="600" t="s">
        <v>448</v>
      </c>
      <c r="D32" s="601" t="s">
        <v>673</v>
      </c>
      <c r="E32" s="602"/>
      <c r="F32" s="603">
        <f>+F33</f>
        <v>1980000</v>
      </c>
    </row>
    <row r="33" spans="1:6" ht="15.75" customHeight="1">
      <c r="A33" s="543"/>
      <c r="B33" s="460" t="s">
        <v>292</v>
      </c>
      <c r="C33" s="461"/>
      <c r="D33" s="532" t="s">
        <v>105</v>
      </c>
      <c r="E33" s="533"/>
      <c r="F33" s="534">
        <f>+F34+F36</f>
        <v>1980000</v>
      </c>
    </row>
    <row r="34" spans="1:6" ht="15.75" customHeight="1">
      <c r="A34" s="543"/>
      <c r="B34" s="460"/>
      <c r="C34" s="462" t="s">
        <v>293</v>
      </c>
      <c r="D34" s="535" t="s">
        <v>294</v>
      </c>
      <c r="E34" s="536"/>
      <c r="F34" s="536">
        <f>+E35</f>
        <v>55000</v>
      </c>
    </row>
    <row r="35" spans="1:6" ht="15.75" customHeight="1">
      <c r="A35" s="543"/>
      <c r="B35" s="460"/>
      <c r="C35" s="456" t="s">
        <v>299</v>
      </c>
      <c r="D35" s="537" t="s">
        <v>572</v>
      </c>
      <c r="E35" s="538">
        <v>55000</v>
      </c>
      <c r="F35" s="539"/>
    </row>
    <row r="36" spans="1:6" ht="15.75" customHeight="1">
      <c r="A36" s="543"/>
      <c r="B36" s="460"/>
      <c r="C36" s="460" t="s">
        <v>309</v>
      </c>
      <c r="D36" s="540" t="s">
        <v>604</v>
      </c>
      <c r="E36" s="533"/>
      <c r="F36" s="541">
        <f>+E37+E38+E39+E40+E41</f>
        <v>1925000</v>
      </c>
    </row>
    <row r="37" spans="1:6" ht="15.75" customHeight="1">
      <c r="A37" s="543"/>
      <c r="B37" s="460"/>
      <c r="C37" s="461" t="s">
        <v>311</v>
      </c>
      <c r="D37" s="488" t="s">
        <v>312</v>
      </c>
      <c r="E37" s="533">
        <v>230000</v>
      </c>
      <c r="F37" s="542"/>
    </row>
    <row r="38" spans="1:6" ht="15.75" customHeight="1">
      <c r="A38" s="543"/>
      <c r="B38" s="460"/>
      <c r="C38" s="461" t="s">
        <v>451</v>
      </c>
      <c r="D38" s="488" t="s">
        <v>453</v>
      </c>
      <c r="E38" s="533">
        <v>1200000</v>
      </c>
      <c r="F38" s="542"/>
    </row>
    <row r="39" spans="1:6" ht="15.75" customHeight="1">
      <c r="A39" s="543"/>
      <c r="B39" s="460"/>
      <c r="C39" s="461" t="s">
        <v>313</v>
      </c>
      <c r="D39" s="488" t="s">
        <v>675</v>
      </c>
      <c r="E39" s="533">
        <v>155000</v>
      </c>
      <c r="F39" s="542"/>
    </row>
    <row r="40" spans="1:6" ht="15.75" customHeight="1">
      <c r="A40" s="543"/>
      <c r="B40" s="460"/>
      <c r="C40" s="461" t="s">
        <v>319</v>
      </c>
      <c r="D40" s="488" t="s">
        <v>321</v>
      </c>
      <c r="E40" s="533">
        <v>110000</v>
      </c>
      <c r="F40" s="542"/>
    </row>
    <row r="41" spans="1:6" ht="25.5">
      <c r="A41" s="543"/>
      <c r="B41" s="460"/>
      <c r="C41" s="461" t="s">
        <v>322</v>
      </c>
      <c r="D41" s="488" t="s">
        <v>641</v>
      </c>
      <c r="E41" s="533">
        <v>230000</v>
      </c>
      <c r="F41" s="542"/>
    </row>
    <row r="42" spans="1:6" s="530" customFormat="1" ht="12.75">
      <c r="A42" s="605"/>
      <c r="B42" s="600" t="s">
        <v>471</v>
      </c>
      <c r="C42" s="600" t="s">
        <v>202</v>
      </c>
      <c r="D42" s="607" t="s">
        <v>566</v>
      </c>
      <c r="E42" s="603"/>
      <c r="F42" s="603">
        <f>+F43+F46</f>
        <v>248622137.54</v>
      </c>
    </row>
    <row r="43" spans="1:6" s="530" customFormat="1" ht="12.75">
      <c r="A43" s="543"/>
      <c r="B43" s="460" t="s">
        <v>202</v>
      </c>
      <c r="C43" s="460"/>
      <c r="D43" s="532" t="s">
        <v>157</v>
      </c>
      <c r="E43" s="529"/>
      <c r="F43" s="544">
        <f>+F44</f>
        <v>191122137.54</v>
      </c>
    </row>
    <row r="44" spans="1:6" s="530" customFormat="1" ht="12.75">
      <c r="A44" s="543"/>
      <c r="B44" s="460"/>
      <c r="C44" s="460" t="s">
        <v>270</v>
      </c>
      <c r="D44" s="532" t="s">
        <v>93</v>
      </c>
      <c r="E44" s="489"/>
      <c r="F44" s="529">
        <f>+E45</f>
        <v>191122137.54</v>
      </c>
    </row>
    <row r="45" spans="1:6" s="530" customFormat="1" ht="12.75">
      <c r="A45" s="543"/>
      <c r="B45" s="460"/>
      <c r="C45" s="461" t="s">
        <v>274</v>
      </c>
      <c r="D45" s="488" t="s">
        <v>567</v>
      </c>
      <c r="E45" s="489">
        <f>190795808.34+2510509.94-1184180.74-1000000</f>
        <v>191122137.54</v>
      </c>
      <c r="F45" s="529"/>
    </row>
    <row r="46" spans="1:6" ht="12.75">
      <c r="A46" s="543"/>
      <c r="B46" s="460" t="s">
        <v>348</v>
      </c>
      <c r="C46" s="460"/>
      <c r="D46" s="532" t="s">
        <v>107</v>
      </c>
      <c r="E46" s="489"/>
      <c r="F46" s="544">
        <f>+F47</f>
        <v>57500000</v>
      </c>
    </row>
    <row r="47" spans="1:6" ht="12.75">
      <c r="A47" s="543"/>
      <c r="B47" s="460"/>
      <c r="C47" s="460" t="s">
        <v>440</v>
      </c>
      <c r="D47" s="540" t="s">
        <v>441</v>
      </c>
      <c r="E47" s="489"/>
      <c r="F47" s="529">
        <f>+E48</f>
        <v>57500000</v>
      </c>
    </row>
    <row r="48" spans="1:6" ht="12.75">
      <c r="A48" s="543"/>
      <c r="B48" s="460"/>
      <c r="C48" s="461" t="s">
        <v>458</v>
      </c>
      <c r="D48" s="488" t="s">
        <v>459</v>
      </c>
      <c r="E48" s="489">
        <v>57500000</v>
      </c>
      <c r="F48" s="529"/>
    </row>
    <row r="49" spans="1:6" ht="12.75">
      <c r="A49" s="599"/>
      <c r="B49" s="600" t="s">
        <v>475</v>
      </c>
      <c r="C49" s="604"/>
      <c r="D49" s="605" t="s">
        <v>678</v>
      </c>
      <c r="E49" s="606"/>
      <c r="F49" s="603"/>
    </row>
    <row r="50" spans="1:6" ht="12.75">
      <c r="A50" s="599"/>
      <c r="B50" s="600" t="s">
        <v>475</v>
      </c>
      <c r="C50" s="600" t="s">
        <v>202</v>
      </c>
      <c r="D50" s="601" t="s">
        <v>669</v>
      </c>
      <c r="E50" s="602"/>
      <c r="F50" s="603">
        <f>+F51</f>
        <v>14500000</v>
      </c>
    </row>
    <row r="51" spans="1:6" ht="12.75">
      <c r="A51" s="543"/>
      <c r="B51" s="460" t="s">
        <v>348</v>
      </c>
      <c r="C51" s="461"/>
      <c r="D51" s="532" t="s">
        <v>107</v>
      </c>
      <c r="E51" s="533"/>
      <c r="F51" s="544">
        <f>+F52</f>
        <v>14500000</v>
      </c>
    </row>
    <row r="52" spans="1:6" s="530" customFormat="1" ht="12.75">
      <c r="A52" s="543"/>
      <c r="B52" s="460"/>
      <c r="C52" s="460" t="s">
        <v>17</v>
      </c>
      <c r="D52" s="532" t="s">
        <v>665</v>
      </c>
      <c r="E52" s="545"/>
      <c r="F52" s="536">
        <f>+E53</f>
        <v>14500000</v>
      </c>
    </row>
    <row r="53" spans="1:6" s="530" customFormat="1" ht="12.75">
      <c r="A53" s="543"/>
      <c r="B53" s="460"/>
      <c r="C53" s="461" t="s">
        <v>397</v>
      </c>
      <c r="D53" s="488" t="s">
        <v>657</v>
      </c>
      <c r="E53" s="545">
        <v>14500000</v>
      </c>
      <c r="F53" s="536"/>
    </row>
    <row r="54" spans="1:7" s="530" customFormat="1" ht="25.5">
      <c r="A54" s="599"/>
      <c r="B54" s="600" t="s">
        <v>475</v>
      </c>
      <c r="C54" s="600" t="s">
        <v>292</v>
      </c>
      <c r="D54" s="601" t="s">
        <v>671</v>
      </c>
      <c r="E54" s="602"/>
      <c r="F54" s="603">
        <f>+F55+F58</f>
        <v>320000</v>
      </c>
      <c r="G54" s="684"/>
    </row>
    <row r="55" spans="1:7" s="530" customFormat="1" ht="12.75">
      <c r="A55" s="543"/>
      <c r="B55" s="459" t="s">
        <v>202</v>
      </c>
      <c r="C55" s="463"/>
      <c r="D55" s="546" t="s">
        <v>157</v>
      </c>
      <c r="E55" s="547"/>
      <c r="F55" s="534">
        <f>+F56</f>
        <v>100000</v>
      </c>
      <c r="G55" s="684"/>
    </row>
    <row r="56" spans="1:7" s="530" customFormat="1" ht="12.75">
      <c r="A56" s="543"/>
      <c r="B56" s="520"/>
      <c r="C56" s="464" t="s">
        <v>226</v>
      </c>
      <c r="D56" s="520" t="s">
        <v>227</v>
      </c>
      <c r="E56" s="520"/>
      <c r="F56" s="548">
        <f>+E57</f>
        <v>100000</v>
      </c>
      <c r="G56" s="684"/>
    </row>
    <row r="57" spans="1:7" s="530" customFormat="1" ht="12.75">
      <c r="A57" s="543"/>
      <c r="B57" s="520"/>
      <c r="C57" s="465" t="s">
        <v>232</v>
      </c>
      <c r="D57" s="488" t="s">
        <v>233</v>
      </c>
      <c r="E57" s="549">
        <v>100000</v>
      </c>
      <c r="F57" s="521"/>
      <c r="G57" s="684"/>
    </row>
    <row r="58" spans="1:7" s="530" customFormat="1" ht="12.75">
      <c r="A58" s="543"/>
      <c r="B58" s="460" t="s">
        <v>292</v>
      </c>
      <c r="C58" s="461"/>
      <c r="D58" s="532" t="s">
        <v>105</v>
      </c>
      <c r="E58" s="533"/>
      <c r="F58" s="534">
        <f>+F59+F61+F64</f>
        <v>220000</v>
      </c>
      <c r="G58" s="684"/>
    </row>
    <row r="59" spans="1:7" s="530" customFormat="1" ht="12.75">
      <c r="A59" s="543"/>
      <c r="B59" s="460"/>
      <c r="C59" s="462" t="s">
        <v>293</v>
      </c>
      <c r="D59" s="535" t="s">
        <v>294</v>
      </c>
      <c r="E59" s="536"/>
      <c r="F59" s="536">
        <f>+E60</f>
        <v>10000</v>
      </c>
      <c r="G59" s="684"/>
    </row>
    <row r="60" spans="1:7" s="530" customFormat="1" ht="12.75">
      <c r="A60" s="543"/>
      <c r="B60" s="460"/>
      <c r="C60" s="456" t="s">
        <v>300</v>
      </c>
      <c r="D60" s="537" t="s">
        <v>676</v>
      </c>
      <c r="E60" s="538">
        <v>10000</v>
      </c>
      <c r="F60" s="539"/>
      <c r="G60" s="684"/>
    </row>
    <row r="61" spans="1:7" s="530" customFormat="1" ht="25.5">
      <c r="A61" s="543"/>
      <c r="B61" s="460"/>
      <c r="C61" s="462" t="s">
        <v>309</v>
      </c>
      <c r="D61" s="550" t="s">
        <v>310</v>
      </c>
      <c r="E61" s="538"/>
      <c r="F61" s="536">
        <f>+E62+E63</f>
        <v>180000</v>
      </c>
      <c r="G61" s="684"/>
    </row>
    <row r="62" spans="1:7" s="530" customFormat="1" ht="12.75">
      <c r="A62" s="543"/>
      <c r="B62" s="460"/>
      <c r="C62" s="456" t="s">
        <v>451</v>
      </c>
      <c r="D62" s="551" t="s">
        <v>453</v>
      </c>
      <c r="E62" s="538">
        <v>170000</v>
      </c>
      <c r="F62" s="536"/>
      <c r="G62" s="684"/>
    </row>
    <row r="63" spans="1:7" s="530" customFormat="1" ht="25.5">
      <c r="A63" s="543"/>
      <c r="B63" s="460"/>
      <c r="C63" s="456" t="s">
        <v>322</v>
      </c>
      <c r="D63" s="488" t="s">
        <v>641</v>
      </c>
      <c r="E63" s="538">
        <v>10000</v>
      </c>
      <c r="F63" s="536"/>
      <c r="G63" s="684"/>
    </row>
    <row r="64" spans="1:7" s="530" customFormat="1" ht="12.75">
      <c r="A64" s="543"/>
      <c r="B64" s="460"/>
      <c r="C64" s="460" t="s">
        <v>324</v>
      </c>
      <c r="D64" s="540" t="s">
        <v>325</v>
      </c>
      <c r="E64" s="536"/>
      <c r="F64" s="536">
        <f>+E65</f>
        <v>30000</v>
      </c>
      <c r="G64" s="684"/>
    </row>
    <row r="65" spans="1:7" s="530" customFormat="1" ht="12.75">
      <c r="A65" s="543"/>
      <c r="B65" s="460"/>
      <c r="C65" s="461" t="s">
        <v>326</v>
      </c>
      <c r="D65" s="488" t="s">
        <v>327</v>
      </c>
      <c r="E65" s="538">
        <v>30000</v>
      </c>
      <c r="F65" s="536"/>
      <c r="G65" s="684"/>
    </row>
    <row r="66" spans="1:6" s="530" customFormat="1" ht="12.75">
      <c r="A66" s="599"/>
      <c r="B66" s="600" t="s">
        <v>475</v>
      </c>
      <c r="C66" s="600" t="s">
        <v>448</v>
      </c>
      <c r="D66" s="601" t="s">
        <v>674</v>
      </c>
      <c r="E66" s="602"/>
      <c r="F66" s="603">
        <f>+F67</f>
        <v>500000</v>
      </c>
    </row>
    <row r="67" spans="1:6" s="530" customFormat="1" ht="12.75">
      <c r="A67" s="543"/>
      <c r="B67" s="460" t="s">
        <v>292</v>
      </c>
      <c r="C67" s="461"/>
      <c r="D67" s="532" t="s">
        <v>105</v>
      </c>
      <c r="E67" s="533"/>
      <c r="F67" s="534">
        <f>+F68+F70+F72</f>
        <v>500000</v>
      </c>
    </row>
    <row r="68" spans="1:6" s="530" customFormat="1" ht="12.75">
      <c r="A68" s="543"/>
      <c r="B68" s="460"/>
      <c r="C68" s="462" t="s">
        <v>293</v>
      </c>
      <c r="D68" s="535" t="s">
        <v>294</v>
      </c>
      <c r="E68" s="536"/>
      <c r="F68" s="536">
        <f>+E69</f>
        <v>230000</v>
      </c>
    </row>
    <row r="69" spans="1:6" s="530" customFormat="1" ht="12.75">
      <c r="A69" s="543"/>
      <c r="B69" s="460"/>
      <c r="C69" s="456" t="s">
        <v>299</v>
      </c>
      <c r="D69" s="537" t="s">
        <v>572</v>
      </c>
      <c r="E69" s="538">
        <v>230000</v>
      </c>
      <c r="F69" s="539"/>
    </row>
    <row r="70" spans="1:6" s="530" customFormat="1" ht="12.75">
      <c r="A70" s="543"/>
      <c r="B70" s="460"/>
      <c r="C70" s="460" t="s">
        <v>324</v>
      </c>
      <c r="D70" s="540" t="s">
        <v>325</v>
      </c>
      <c r="E70" s="489"/>
      <c r="F70" s="529">
        <f>+E71</f>
        <v>10000</v>
      </c>
    </row>
    <row r="71" spans="1:6" s="530" customFormat="1" ht="12.75">
      <c r="A71" s="543"/>
      <c r="B71" s="460"/>
      <c r="C71" s="461" t="s">
        <v>326</v>
      </c>
      <c r="D71" s="488" t="s">
        <v>327</v>
      </c>
      <c r="E71" s="489">
        <v>10000</v>
      </c>
      <c r="F71" s="489"/>
    </row>
    <row r="72" spans="1:6" s="530" customFormat="1" ht="12.75">
      <c r="A72" s="543"/>
      <c r="B72" s="460"/>
      <c r="C72" s="460" t="s">
        <v>330</v>
      </c>
      <c r="D72" s="540" t="s">
        <v>331</v>
      </c>
      <c r="E72" s="489"/>
      <c r="F72" s="529">
        <f>+E73+E74</f>
        <v>260000</v>
      </c>
    </row>
    <row r="73" spans="1:6" s="530" customFormat="1" ht="12.75">
      <c r="A73" s="543"/>
      <c r="B73" s="460"/>
      <c r="C73" s="461" t="s">
        <v>332</v>
      </c>
      <c r="D73" s="488" t="s">
        <v>686</v>
      </c>
      <c r="E73" s="489">
        <v>10000</v>
      </c>
      <c r="F73" s="489"/>
    </row>
    <row r="74" spans="1:6" s="530" customFormat="1" ht="12.75">
      <c r="A74" s="543"/>
      <c r="B74" s="460"/>
      <c r="C74" s="461" t="s">
        <v>334</v>
      </c>
      <c r="D74" s="488" t="s">
        <v>569</v>
      </c>
      <c r="E74" s="533">
        <v>250000</v>
      </c>
      <c r="F74" s="489"/>
    </row>
    <row r="75" spans="1:6" s="530" customFormat="1" ht="12.75">
      <c r="A75" s="543"/>
      <c r="B75" s="460"/>
      <c r="C75" s="461"/>
      <c r="D75" s="488"/>
      <c r="E75" s="489"/>
      <c r="F75" s="552"/>
    </row>
    <row r="76" spans="1:6" s="530" customFormat="1" ht="12.75">
      <c r="A76" s="543"/>
      <c r="B76" s="540"/>
      <c r="C76" s="461"/>
      <c r="D76" s="553" t="s">
        <v>421</v>
      </c>
      <c r="E76" s="554">
        <f>SUM(E13:E75)</f>
        <v>273296237.53999996</v>
      </c>
      <c r="F76" s="554">
        <f>+F42+F50+F10+F54+F19+F32+F66</f>
        <v>273296237.53999996</v>
      </c>
    </row>
    <row r="77" spans="1:3" s="530" customFormat="1" ht="12.75">
      <c r="A77" s="555"/>
      <c r="B77" s="556"/>
      <c r="C77" s="466"/>
    </row>
    <row r="78" spans="1:6" s="530" customFormat="1" ht="12.75">
      <c r="A78" s="555"/>
      <c r="B78" s="557"/>
      <c r="C78" s="467"/>
      <c r="D78" s="522"/>
      <c r="E78" s="522"/>
      <c r="F78" s="522"/>
    </row>
    <row r="79" spans="1:6" s="530" customFormat="1" ht="12.75">
      <c r="A79" s="555"/>
      <c r="B79" s="557"/>
      <c r="C79" s="467"/>
      <c r="D79" s="522"/>
      <c r="E79" s="522"/>
      <c r="F79" s="522"/>
    </row>
    <row r="80" spans="1:6" s="530" customFormat="1" ht="12.75">
      <c r="A80" s="555"/>
      <c r="B80" s="557"/>
      <c r="C80" s="467"/>
      <c r="D80" s="522"/>
      <c r="E80" s="558"/>
      <c r="F80" s="558"/>
    </row>
    <row r="81" spans="1:6" s="530" customFormat="1" ht="12.75" hidden="1">
      <c r="A81" s="555"/>
      <c r="B81" s="557"/>
      <c r="C81" s="467"/>
      <c r="D81" s="522"/>
      <c r="E81" s="558"/>
      <c r="F81" s="558"/>
    </row>
    <row r="82" spans="1:6" s="530" customFormat="1" ht="12.75">
      <c r="A82" s="555"/>
      <c r="B82" s="557"/>
      <c r="C82" s="467"/>
      <c r="D82" s="522"/>
      <c r="E82" s="558"/>
      <c r="F82" s="558"/>
    </row>
    <row r="83" spans="1:6" s="530" customFormat="1" ht="12.75">
      <c r="A83" s="559"/>
      <c r="B83" s="557"/>
      <c r="C83" s="467"/>
      <c r="D83" s="522"/>
      <c r="E83" s="558"/>
      <c r="F83" s="558"/>
    </row>
    <row r="84" spans="2:6" s="530" customFormat="1" ht="12.75">
      <c r="B84" s="557"/>
      <c r="C84" s="467"/>
      <c r="D84" s="522"/>
      <c r="E84" s="558"/>
      <c r="F84" s="558"/>
    </row>
    <row r="85" spans="5:6" ht="12.75">
      <c r="E85" s="558"/>
      <c r="F85" s="558"/>
    </row>
    <row r="86" spans="5:6" ht="12.75">
      <c r="E86" s="558"/>
      <c r="F86" s="558"/>
    </row>
    <row r="87" spans="5:6" ht="12.75">
      <c r="E87" s="558"/>
      <c r="F87" s="558"/>
    </row>
    <row r="88" spans="5:6" ht="12.75">
      <c r="E88" s="558"/>
      <c r="F88" s="558"/>
    </row>
    <row r="89" ht="12.75">
      <c r="F89" s="558"/>
    </row>
  </sheetData>
  <sheetProtection/>
  <mergeCells count="4">
    <mergeCell ref="A2:F2"/>
    <mergeCell ref="A1:F1"/>
    <mergeCell ref="A3:F3"/>
  </mergeCells>
  <printOptions horizontalCentered="1"/>
  <pageMargins left="0.7874015748031497" right="0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30" zoomScaleNormal="130" zoomScalePageLayoutView="0" workbookViewId="0" topLeftCell="A21">
      <selection activeCell="B31" sqref="B31"/>
    </sheetView>
  </sheetViews>
  <sheetFormatPr defaultColWidth="11.421875" defaultRowHeight="12.75"/>
  <cols>
    <col min="1" max="1" width="14.00390625" style="1" customWidth="1"/>
    <col min="2" max="2" width="40.7109375" style="1" customWidth="1"/>
    <col min="3" max="3" width="14.8515625" style="1" bestFit="1" customWidth="1"/>
    <col min="4" max="4" width="9.28125" style="1" bestFit="1" customWidth="1"/>
    <col min="5" max="16384" width="11.421875" style="1" customWidth="1"/>
  </cols>
  <sheetData>
    <row r="1" spans="1:4" ht="15">
      <c r="A1" s="629" t="s">
        <v>550</v>
      </c>
      <c r="B1" s="629"/>
      <c r="C1" s="629"/>
      <c r="D1" s="629"/>
    </row>
    <row r="2" spans="1:4" ht="12.75">
      <c r="A2" s="630" t="s">
        <v>640</v>
      </c>
      <c r="B2" s="630"/>
      <c r="C2" s="630"/>
      <c r="D2" s="630"/>
    </row>
    <row r="3" spans="1:4" ht="12.75">
      <c r="A3" s="16"/>
      <c r="B3" s="10"/>
      <c r="C3" s="10"/>
      <c r="D3" s="10"/>
    </row>
    <row r="4" spans="1:4" ht="12.75">
      <c r="A4" s="630" t="s">
        <v>535</v>
      </c>
      <c r="B4" s="630"/>
      <c r="C4" s="630"/>
      <c r="D4" s="630"/>
    </row>
    <row r="5" spans="1:4" ht="12.75">
      <c r="A5" s="17"/>
      <c r="B5" s="10"/>
      <c r="C5" s="11"/>
      <c r="D5" s="10"/>
    </row>
    <row r="6" spans="1:4" ht="18">
      <c r="A6" s="571" t="s">
        <v>536</v>
      </c>
      <c r="B6" s="571" t="s">
        <v>537</v>
      </c>
      <c r="C6" s="571" t="s">
        <v>96</v>
      </c>
      <c r="D6" s="572" t="s">
        <v>538</v>
      </c>
    </row>
    <row r="7" spans="1:4" s="209" customFormat="1" ht="12.75">
      <c r="A7" s="573"/>
      <c r="B7" s="574" t="s">
        <v>539</v>
      </c>
      <c r="C7" s="575">
        <f>+C17+C8</f>
        <v>479531672.57376</v>
      </c>
      <c r="D7" s="578">
        <v>1</v>
      </c>
    </row>
    <row r="8" spans="1:4" s="209" customFormat="1" ht="12.75" hidden="1">
      <c r="A8" s="577" t="s">
        <v>621</v>
      </c>
      <c r="B8" s="574" t="s">
        <v>622</v>
      </c>
      <c r="C8" s="575">
        <f>+C9+C12</f>
        <v>0</v>
      </c>
      <c r="D8" s="578">
        <f>+C8*D7/C7</f>
        <v>0</v>
      </c>
    </row>
    <row r="9" spans="1:4" s="209" customFormat="1" ht="12.75" hidden="1">
      <c r="A9" s="577" t="s">
        <v>623</v>
      </c>
      <c r="B9" s="574" t="s">
        <v>624</v>
      </c>
      <c r="C9" s="575">
        <f>+C10</f>
        <v>0</v>
      </c>
      <c r="D9" s="578" t="e">
        <f aca="true" t="shared" si="0" ref="D9:D16">+C9*D8/C8</f>
        <v>#DIV/0!</v>
      </c>
    </row>
    <row r="10" spans="1:4" s="209" customFormat="1" ht="12.75" hidden="1">
      <c r="A10" s="577" t="s">
        <v>625</v>
      </c>
      <c r="B10" s="574" t="s">
        <v>626</v>
      </c>
      <c r="C10" s="575">
        <f>+C11</f>
        <v>0</v>
      </c>
      <c r="D10" s="578" t="e">
        <f t="shared" si="0"/>
        <v>#DIV/0!</v>
      </c>
    </row>
    <row r="11" spans="1:4" ht="12.75" hidden="1">
      <c r="A11" s="207" t="s">
        <v>548</v>
      </c>
      <c r="B11" s="207" t="s">
        <v>627</v>
      </c>
      <c r="C11" s="400">
        <v>0</v>
      </c>
      <c r="D11" s="578" t="e">
        <f t="shared" si="0"/>
        <v>#DIV/0!</v>
      </c>
    </row>
    <row r="12" spans="1:4" ht="18" hidden="1">
      <c r="A12" s="210" t="s">
        <v>628</v>
      </c>
      <c r="B12" s="210" t="s">
        <v>629</v>
      </c>
      <c r="C12" s="15">
        <f>+C13</f>
        <v>0</v>
      </c>
      <c r="D12" s="578" t="e">
        <f t="shared" si="0"/>
        <v>#DIV/0!</v>
      </c>
    </row>
    <row r="13" spans="1:4" ht="18" hidden="1">
      <c r="A13" s="210" t="s">
        <v>630</v>
      </c>
      <c r="B13" s="210" t="s">
        <v>631</v>
      </c>
      <c r="C13" s="15">
        <f>+C14</f>
        <v>0</v>
      </c>
      <c r="D13" s="578" t="e">
        <f t="shared" si="0"/>
        <v>#DIV/0!</v>
      </c>
    </row>
    <row r="14" spans="1:4" ht="18" hidden="1">
      <c r="A14" s="210" t="s">
        <v>632</v>
      </c>
      <c r="B14" s="210" t="s">
        <v>633</v>
      </c>
      <c r="C14" s="15">
        <f>+C15</f>
        <v>0</v>
      </c>
      <c r="D14" s="578" t="e">
        <f t="shared" si="0"/>
        <v>#DIV/0!</v>
      </c>
    </row>
    <row r="15" spans="1:4" ht="18" hidden="1">
      <c r="A15" s="210" t="s">
        <v>634</v>
      </c>
      <c r="B15" s="210" t="s">
        <v>635</v>
      </c>
      <c r="C15" s="15">
        <f>+C16</f>
        <v>0</v>
      </c>
      <c r="D15" s="578" t="e">
        <f t="shared" si="0"/>
        <v>#DIV/0!</v>
      </c>
    </row>
    <row r="16" spans="1:4" ht="12.75" hidden="1">
      <c r="A16" s="207" t="s">
        <v>549</v>
      </c>
      <c r="B16" s="207" t="s">
        <v>636</v>
      </c>
      <c r="C16" s="400">
        <v>0</v>
      </c>
      <c r="D16" s="578" t="e">
        <f t="shared" si="0"/>
        <v>#DIV/0!</v>
      </c>
    </row>
    <row r="17" spans="1:4" ht="14.25" customHeight="1">
      <c r="A17" s="210" t="s">
        <v>0</v>
      </c>
      <c r="B17" s="210" t="s">
        <v>1</v>
      </c>
      <c r="C17" s="15">
        <f>+C18+C19</f>
        <v>479531672.57376</v>
      </c>
      <c r="D17" s="579">
        <f>+C17/$C$7</f>
        <v>1</v>
      </c>
    </row>
    <row r="18" spans="1:4" s="209" customFormat="1" ht="14.25" customHeight="1">
      <c r="A18" s="207" t="s">
        <v>2</v>
      </c>
      <c r="B18" s="207" t="s">
        <v>3</v>
      </c>
      <c r="C18" s="208">
        <v>183778352.94</v>
      </c>
      <c r="D18" s="576">
        <f>+C18/$C$7</f>
        <v>0.38324549440836325</v>
      </c>
    </row>
    <row r="19" spans="1:4" s="209" customFormat="1" ht="14.25" customHeight="1">
      <c r="A19" s="207" t="s">
        <v>4</v>
      </c>
      <c r="B19" s="207" t="s">
        <v>5</v>
      </c>
      <c r="C19" s="208">
        <f>+C38</f>
        <v>295753319.63376</v>
      </c>
      <c r="D19" s="576">
        <f>+C19/$C$7</f>
        <v>0.6167545055916368</v>
      </c>
    </row>
    <row r="20" spans="1:3" ht="12.75">
      <c r="A20" s="9"/>
      <c r="C20" s="8"/>
    </row>
    <row r="21" spans="1:3" ht="12.75">
      <c r="A21" s="7"/>
      <c r="B21" s="347" t="s">
        <v>3</v>
      </c>
      <c r="C21" s="346">
        <v>183778352.94</v>
      </c>
    </row>
    <row r="22" spans="1:4" ht="12.75">
      <c r="A22" s="7"/>
      <c r="B22" s="347" t="s">
        <v>685</v>
      </c>
      <c r="C22" s="346">
        <f>+C38</f>
        <v>295753319.63376</v>
      </c>
      <c r="D22" s="14"/>
    </row>
    <row r="23" spans="1:3" ht="12.75">
      <c r="A23" s="7"/>
      <c r="B23" s="344" t="s">
        <v>683</v>
      </c>
      <c r="C23" s="410">
        <v>1052.932</v>
      </c>
    </row>
    <row r="24" spans="1:3" ht="12.75">
      <c r="A24" s="7"/>
      <c r="B24" s="344" t="s">
        <v>590</v>
      </c>
      <c r="C24" s="410">
        <v>191922.1149000004</v>
      </c>
    </row>
    <row r="25" spans="1:3" ht="12.75">
      <c r="A25" s="7"/>
      <c r="B25" s="344" t="s">
        <v>684</v>
      </c>
      <c r="C25" s="410">
        <v>394.8495</v>
      </c>
    </row>
    <row r="26" spans="2:3" ht="12.75">
      <c r="B26" s="344" t="s">
        <v>591</v>
      </c>
      <c r="C26" s="410">
        <v>639740.3829999939</v>
      </c>
    </row>
    <row r="27" spans="2:4" ht="12.75">
      <c r="B27" s="344" t="s">
        <v>592</v>
      </c>
      <c r="C27" s="410">
        <v>63842.42179999966</v>
      </c>
      <c r="D27" s="377"/>
    </row>
    <row r="28" spans="2:4" ht="12.75">
      <c r="B28" s="344" t="s">
        <v>606</v>
      </c>
      <c r="C28" s="345">
        <v>443806.37</v>
      </c>
      <c r="D28" s="377"/>
    </row>
    <row r="29" spans="2:4" ht="12.75">
      <c r="B29" s="344" t="s">
        <v>597</v>
      </c>
      <c r="C29" s="345">
        <v>65271.73</v>
      </c>
      <c r="D29" s="377"/>
    </row>
    <row r="30" spans="2:3" ht="12.75">
      <c r="B30" s="344" t="s">
        <v>598</v>
      </c>
      <c r="C30" s="345">
        <v>411211.91</v>
      </c>
    </row>
    <row r="31" spans="2:3" ht="12.75">
      <c r="B31" s="344" t="s">
        <v>690</v>
      </c>
      <c r="C31" s="345">
        <v>6000525.56</v>
      </c>
    </row>
    <row r="32" spans="2:4" ht="12.75">
      <c r="B32" s="344" t="s">
        <v>593</v>
      </c>
      <c r="C32" s="410">
        <v>70586684.82680005</v>
      </c>
      <c r="D32" s="13"/>
    </row>
    <row r="33" spans="2:4" ht="12.75">
      <c r="B33" s="344" t="s">
        <v>594</v>
      </c>
      <c r="C33" s="410">
        <v>23176516.63799999</v>
      </c>
      <c r="D33" s="14"/>
    </row>
    <row r="34" spans="2:3" ht="12.75">
      <c r="B34" s="344" t="s">
        <v>595</v>
      </c>
      <c r="C34" s="410">
        <v>42524299.76799999</v>
      </c>
    </row>
    <row r="35" spans="2:3" ht="12.75">
      <c r="B35" s="344" t="s">
        <v>596</v>
      </c>
      <c r="C35" s="410">
        <v>80790905.18976</v>
      </c>
    </row>
    <row r="36" spans="2:3" ht="12.75">
      <c r="B36" s="344" t="s">
        <v>601</v>
      </c>
      <c r="C36" s="345">
        <v>41939412.23</v>
      </c>
    </row>
    <row r="37" spans="2:3" ht="12.75">
      <c r="B37" s="344" t="s">
        <v>682</v>
      </c>
      <c r="C37" s="345">
        <v>28917732.71</v>
      </c>
    </row>
    <row r="38" spans="2:4" ht="12.75">
      <c r="B38" s="344"/>
      <c r="C38" s="346">
        <f>SUM(C23:C37)</f>
        <v>295753319.63376</v>
      </c>
      <c r="D38" s="14"/>
    </row>
  </sheetData>
  <sheetProtection/>
  <mergeCells count="3">
    <mergeCell ref="A1:D1"/>
    <mergeCell ref="A2:D2"/>
    <mergeCell ref="A4:D4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D18"/>
    </sheetView>
  </sheetViews>
  <sheetFormatPr defaultColWidth="11.421875" defaultRowHeight="12.75"/>
  <cols>
    <col min="1" max="1" width="12.421875" style="1" customWidth="1"/>
    <col min="2" max="2" width="38.7109375" style="1" customWidth="1"/>
    <col min="3" max="3" width="21.57421875" style="1" customWidth="1"/>
    <col min="4" max="4" width="13.57421875" style="1" customWidth="1"/>
    <col min="5" max="6" width="11.421875" style="1" customWidth="1"/>
    <col min="7" max="8" width="13.7109375" style="1" bestFit="1" customWidth="1"/>
    <col min="9" max="16384" width="11.421875" style="1" customWidth="1"/>
  </cols>
  <sheetData>
    <row r="1" spans="1:4" ht="15">
      <c r="A1" s="629" t="s">
        <v>551</v>
      </c>
      <c r="B1" s="629"/>
      <c r="C1" s="629"/>
      <c r="D1" s="629"/>
    </row>
    <row r="2" spans="1:4" ht="12.75">
      <c r="A2" s="631" t="str">
        <f>+INGRESOS!A2</f>
        <v>PRESUPUESTO EXTRAORDINARIO 01-2017</v>
      </c>
      <c r="B2" s="631"/>
      <c r="C2" s="631"/>
      <c r="D2" s="631"/>
    </row>
    <row r="3" ht="12.75">
      <c r="A3" s="5"/>
    </row>
    <row r="4" ht="12.75">
      <c r="A4" s="5"/>
    </row>
    <row r="5" spans="1:4" ht="12.75">
      <c r="A5" s="631" t="s">
        <v>100</v>
      </c>
      <c r="B5" s="631"/>
      <c r="C5" s="631"/>
      <c r="D5" s="631"/>
    </row>
    <row r="6" spans="1:4" ht="12.75">
      <c r="A6" s="631" t="s">
        <v>101</v>
      </c>
      <c r="B6" s="631"/>
      <c r="C6" s="631"/>
      <c r="D6" s="631"/>
    </row>
    <row r="7" ht="12.75">
      <c r="C7" s="8"/>
    </row>
    <row r="8" spans="1:3" ht="12.75">
      <c r="A8" s="9"/>
      <c r="C8" s="8"/>
    </row>
    <row r="9" spans="1:8" ht="15.75">
      <c r="A9" s="242"/>
      <c r="B9" s="350" t="s">
        <v>102</v>
      </c>
      <c r="C9" s="244">
        <f>+C11+C12+C13+C15+C16+C17+C18</f>
        <v>479531672.57000005</v>
      </c>
      <c r="D9" s="351">
        <v>1</v>
      </c>
      <c r="G9" s="8"/>
      <c r="H9" s="8"/>
    </row>
    <row r="10" spans="1:7" ht="15.75">
      <c r="A10" s="352"/>
      <c r="B10" s="243"/>
      <c r="C10" s="244"/>
      <c r="D10" s="353"/>
      <c r="G10" s="8"/>
    </row>
    <row r="11" spans="1:4" ht="15">
      <c r="A11" s="245">
        <v>0</v>
      </c>
      <c r="B11" s="246" t="s">
        <v>103</v>
      </c>
      <c r="C11" s="247">
        <f>+'PROGRAMA I'!C8+'PROGRAMA II'!C7+'PROGRAMA III'!C6</f>
        <v>9118100</v>
      </c>
      <c r="D11" s="248">
        <f>+C11/$C$9</f>
        <v>0.019014593866412396</v>
      </c>
    </row>
    <row r="12" spans="1:4" ht="15">
      <c r="A12" s="245">
        <v>1</v>
      </c>
      <c r="B12" s="246" t="s">
        <v>104</v>
      </c>
      <c r="C12" s="247">
        <f>+'PROGRAMA I'!C9+'PROGRAMA II'!C8+'PROGRAMA III'!C7</f>
        <v>235055921.37</v>
      </c>
      <c r="D12" s="248">
        <f aca="true" t="shared" si="0" ref="D12:D18">+C12/$C$9</f>
        <v>0.49017809420229175</v>
      </c>
    </row>
    <row r="13" spans="1:4" ht="15">
      <c r="A13" s="245">
        <v>2</v>
      </c>
      <c r="B13" s="246" t="s">
        <v>105</v>
      </c>
      <c r="C13" s="247">
        <f>+'PROGRAMA I'!C10+'PROGRAMA II'!C9+'PROGRAMA III'!C8</f>
        <v>33714100</v>
      </c>
      <c r="D13" s="248">
        <f t="shared" si="0"/>
        <v>0.07030630493980261</v>
      </c>
    </row>
    <row r="14" spans="1:4" ht="15" hidden="1">
      <c r="A14" s="245">
        <v>4</v>
      </c>
      <c r="B14" s="246" t="s">
        <v>106</v>
      </c>
      <c r="C14" s="247"/>
      <c r="D14" s="248">
        <f t="shared" si="0"/>
        <v>0</v>
      </c>
    </row>
    <row r="15" spans="1:4" ht="15">
      <c r="A15" s="245">
        <v>5</v>
      </c>
      <c r="B15" s="246" t="s">
        <v>107</v>
      </c>
      <c r="C15" s="247">
        <f>+'PROGRAMA I'!C11+'PROGRAMA II'!C10+'PROGRAMA III'!C9</f>
        <v>176193016.64</v>
      </c>
      <c r="D15" s="248">
        <f t="shared" si="0"/>
        <v>0.3674272769006307</v>
      </c>
    </row>
    <row r="16" spans="1:4" ht="15">
      <c r="A16" s="245">
        <v>6</v>
      </c>
      <c r="B16" s="246" t="s">
        <v>98</v>
      </c>
      <c r="C16" s="247">
        <f>+'PROGRAMA I'!C12</f>
        <v>1406030.79</v>
      </c>
      <c r="D16" s="248">
        <f t="shared" si="0"/>
        <v>0.002932091601925947</v>
      </c>
    </row>
    <row r="17" spans="1:4" ht="15">
      <c r="A17" s="245">
        <v>7</v>
      </c>
      <c r="B17" s="246" t="s">
        <v>99</v>
      </c>
      <c r="C17" s="247">
        <f>+'PROGRAMA I'!C13</f>
        <v>411211.91</v>
      </c>
      <c r="D17" s="248">
        <f t="shared" si="0"/>
        <v>0.0008575281540761481</v>
      </c>
    </row>
    <row r="18" spans="1:4" ht="13.5" customHeight="1">
      <c r="A18" s="245">
        <v>9</v>
      </c>
      <c r="B18" s="361" t="s">
        <v>108</v>
      </c>
      <c r="C18" s="362">
        <f>+'PROGRAMA II'!C11</f>
        <v>23633291.86</v>
      </c>
      <c r="D18" s="248">
        <f t="shared" si="0"/>
        <v>0.04928411033486033</v>
      </c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spans="3:4" ht="12.75">
      <c r="C24" s="8"/>
      <c r="D24" s="8"/>
    </row>
    <row r="25" spans="3:4" ht="12.75">
      <c r="C25" s="8"/>
      <c r="D25" s="8"/>
    </row>
    <row r="26" ht="12.75">
      <c r="C26" s="8"/>
    </row>
    <row r="27" spans="3:4" ht="12.75">
      <c r="C27" s="8"/>
      <c r="D27" s="8"/>
    </row>
    <row r="28" spans="3:4" ht="12.75">
      <c r="C28" s="8"/>
      <c r="D28" s="8"/>
    </row>
    <row r="29" ht="12.75">
      <c r="C29" s="8"/>
    </row>
  </sheetData>
  <sheetProtection/>
  <mergeCells count="4">
    <mergeCell ref="A1:D1"/>
    <mergeCell ref="A2:D2"/>
    <mergeCell ref="A5:D5"/>
    <mergeCell ref="A6:D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9.57421875" style="209" customWidth="1"/>
    <col min="2" max="2" width="49.28125" style="209" customWidth="1"/>
    <col min="3" max="3" width="18.7109375" style="209" customWidth="1"/>
    <col min="4" max="4" width="11.28125" style="209" customWidth="1"/>
    <col min="5" max="16384" width="11.421875" style="209" customWidth="1"/>
  </cols>
  <sheetData>
    <row r="1" spans="1:4" ht="15">
      <c r="A1" s="632" t="s">
        <v>551</v>
      </c>
      <c r="B1" s="632"/>
      <c r="C1" s="632"/>
      <c r="D1" s="632"/>
    </row>
    <row r="2" spans="1:4" ht="12.75">
      <c r="A2" s="633" t="str">
        <f>+INGRESOS!A2</f>
        <v>PRESUPUESTO EXTRAORDINARIO 01-2017</v>
      </c>
      <c r="B2" s="633"/>
      <c r="C2" s="633"/>
      <c r="D2" s="633"/>
    </row>
    <row r="3" ht="12.75">
      <c r="A3" s="588"/>
    </row>
    <row r="4" spans="1:4" ht="12.75">
      <c r="A4" s="633" t="s">
        <v>514</v>
      </c>
      <c r="B4" s="633"/>
      <c r="C4" s="633"/>
      <c r="D4" s="633"/>
    </row>
    <row r="5" spans="1:4" ht="12.75">
      <c r="A5" s="634" t="s">
        <v>77</v>
      </c>
      <c r="B5" s="634"/>
      <c r="C5" s="634"/>
      <c r="D5" s="634"/>
    </row>
    <row r="6" spans="1:4" ht="12.75">
      <c r="A6" s="589"/>
      <c r="B6" s="589"/>
      <c r="C6" s="589"/>
      <c r="D6" s="589"/>
    </row>
    <row r="7" spans="1:4" ht="12.75">
      <c r="A7" s="589"/>
      <c r="B7" s="589"/>
      <c r="C7" s="589"/>
      <c r="D7" s="589"/>
    </row>
    <row r="8" spans="1:4" ht="15">
      <c r="A8" s="590"/>
      <c r="B8" s="591" t="s">
        <v>514</v>
      </c>
      <c r="C8" s="592">
        <f>+C9+C12+C11+C10</f>
        <v>17472519.7</v>
      </c>
      <c r="D8" s="593">
        <f>SUM(D9:D12)</f>
        <v>1</v>
      </c>
    </row>
    <row r="9" spans="1:4" ht="14.25">
      <c r="A9" s="594" t="s">
        <v>158</v>
      </c>
      <c r="B9" s="590" t="s">
        <v>515</v>
      </c>
      <c r="C9" s="595">
        <f>+'CONTROL INT I'!F7</f>
        <v>8735277</v>
      </c>
      <c r="D9" s="596">
        <f>+C9/$C$8</f>
        <v>0.4999437488114551</v>
      </c>
    </row>
    <row r="10" spans="1:4" ht="14.25">
      <c r="A10" s="594" t="s">
        <v>471</v>
      </c>
      <c r="B10" s="590" t="s">
        <v>516</v>
      </c>
      <c r="C10" s="595">
        <f>+'CONTROL INT I AUD'!F15</f>
        <v>2900000</v>
      </c>
      <c r="D10" s="596">
        <f>+C10/$C$8</f>
        <v>0.1659749166000368</v>
      </c>
    </row>
    <row r="11" spans="1:4" ht="14.25">
      <c r="A11" s="594" t="s">
        <v>175</v>
      </c>
      <c r="B11" s="590" t="s">
        <v>607</v>
      </c>
      <c r="C11" s="595">
        <f>+'CONTROL INT I'!F68</f>
        <v>4020000</v>
      </c>
      <c r="D11" s="596">
        <f>+C11/$C$8</f>
        <v>0.23007557404556828</v>
      </c>
    </row>
    <row r="12" spans="1:4" ht="28.5">
      <c r="A12" s="594" t="s">
        <v>182</v>
      </c>
      <c r="B12" s="597" t="s">
        <v>517</v>
      </c>
      <c r="C12" s="595">
        <f>+'CONTROL INT I'!F74</f>
        <v>1817242.7</v>
      </c>
      <c r="D12" s="596">
        <f>+C12/$C$8</f>
        <v>0.10400576054293989</v>
      </c>
    </row>
    <row r="13" ht="12.75">
      <c r="C13" s="598"/>
    </row>
    <row r="14" ht="12.75">
      <c r="C14" s="598"/>
    </row>
    <row r="15" ht="12.75">
      <c r="C15" s="598"/>
    </row>
    <row r="16" ht="12.75">
      <c r="C16" s="598"/>
    </row>
    <row r="17" ht="12.75">
      <c r="C17" s="598"/>
    </row>
    <row r="18" ht="12.75">
      <c r="C18" s="598"/>
    </row>
  </sheetData>
  <sheetProtection/>
  <mergeCells count="4">
    <mergeCell ref="A1:D1"/>
    <mergeCell ref="A2:D2"/>
    <mergeCell ref="A4:D4"/>
    <mergeCell ref="A5:D5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12.140625" style="1" customWidth="1"/>
    <col min="2" max="2" width="39.7109375" style="1" customWidth="1"/>
    <col min="3" max="3" width="21.57421875" style="1" customWidth="1"/>
    <col min="4" max="4" width="13.140625" style="1" customWidth="1"/>
    <col min="5" max="6" width="11.421875" style="1" customWidth="1"/>
    <col min="7" max="7" width="17.57421875" style="1" customWidth="1"/>
    <col min="8" max="16384" width="11.421875" style="1" customWidth="1"/>
  </cols>
  <sheetData>
    <row r="1" spans="1:7" ht="15">
      <c r="A1" s="629" t="s">
        <v>551</v>
      </c>
      <c r="B1" s="629"/>
      <c r="C1" s="629"/>
      <c r="D1" s="629"/>
      <c r="G1" s="201"/>
    </row>
    <row r="2" spans="1:7" ht="12.75">
      <c r="A2" s="631" t="str">
        <f>+INGRESOS!A2</f>
        <v>PRESUPUESTO EXTRAORDINARIO 01-2017</v>
      </c>
      <c r="B2" s="631"/>
      <c r="C2" s="631"/>
      <c r="D2" s="631"/>
      <c r="G2" s="201"/>
    </row>
    <row r="3" spans="1:7" ht="12.75">
      <c r="A3" s="5"/>
      <c r="G3" s="201"/>
    </row>
    <row r="4" spans="1:7" ht="12.75">
      <c r="A4" s="635" t="s">
        <v>109</v>
      </c>
      <c r="B4" s="635"/>
      <c r="C4" s="635"/>
      <c r="D4" s="635"/>
      <c r="G4" s="201"/>
    </row>
    <row r="5" spans="1:7" ht="15">
      <c r="A5" s="6"/>
      <c r="B5" s="6"/>
      <c r="C5" s="6"/>
      <c r="D5" s="6"/>
      <c r="G5" s="202"/>
    </row>
    <row r="6" spans="1:7" ht="15">
      <c r="A6" s="6"/>
      <c r="B6" s="6"/>
      <c r="C6" s="348"/>
      <c r="D6" s="6"/>
      <c r="G6" s="202"/>
    </row>
    <row r="7" spans="1:7" ht="15.75">
      <c r="A7" s="242"/>
      <c r="B7" s="243" t="s">
        <v>110</v>
      </c>
      <c r="C7" s="244">
        <f>+C9+C10+C11+C12+C13+C14+C8</f>
        <v>17472519.7</v>
      </c>
      <c r="D7" s="351">
        <f>SUM(D8:D14)</f>
        <v>1</v>
      </c>
      <c r="G7" s="202"/>
    </row>
    <row r="8" spans="1:7" ht="15">
      <c r="A8" s="392">
        <v>0</v>
      </c>
      <c r="B8" s="354" t="s">
        <v>103</v>
      </c>
      <c r="C8" s="390">
        <f>+'CONTROL INT I'!F8</f>
        <v>2170277</v>
      </c>
      <c r="D8" s="391">
        <f>+C8/C7</f>
        <v>0.124210877266889</v>
      </c>
      <c r="G8" s="202"/>
    </row>
    <row r="9" spans="1:7" ht="15">
      <c r="A9" s="392">
        <v>1</v>
      </c>
      <c r="B9" s="354" t="s">
        <v>104</v>
      </c>
      <c r="C9" s="390">
        <f>+'CONTROL INT I'!F20+'CONTROL INT I AUD'!F9</f>
        <v>8465000</v>
      </c>
      <c r="D9" s="391">
        <f>+C9/$C$7</f>
        <v>0.48447505828252124</v>
      </c>
      <c r="G9" s="202"/>
    </row>
    <row r="10" spans="1:7" ht="15">
      <c r="A10" s="392">
        <v>2</v>
      </c>
      <c r="B10" s="354" t="s">
        <v>105</v>
      </c>
      <c r="C10" s="390">
        <f>+'CONTROL INT I'!F48</f>
        <v>1000000</v>
      </c>
      <c r="D10" s="391">
        <f>+C10/$C$7</f>
        <v>0.05723272986208166</v>
      </c>
      <c r="G10" s="202"/>
    </row>
    <row r="11" spans="1:7" ht="15">
      <c r="A11" s="392">
        <v>5</v>
      </c>
      <c r="B11" s="354" t="s">
        <v>107</v>
      </c>
      <c r="C11" s="390">
        <f>+'CONTROL INT I'!F69</f>
        <v>4020000</v>
      </c>
      <c r="D11" s="391">
        <f>+C11/$C$7</f>
        <v>0.23007557404556828</v>
      </c>
      <c r="G11" s="202"/>
    </row>
    <row r="12" spans="1:7" ht="15">
      <c r="A12" s="392">
        <v>6</v>
      </c>
      <c r="B12" s="354" t="s">
        <v>98</v>
      </c>
      <c r="C12" s="390">
        <f>+'CONTROL INT I'!F75</f>
        <v>1406030.79</v>
      </c>
      <c r="D12" s="391">
        <f>+C12/$C$7</f>
        <v>0.08047098038183927</v>
      </c>
      <c r="G12" s="202"/>
    </row>
    <row r="13" spans="1:7" ht="15">
      <c r="A13" s="392">
        <v>7</v>
      </c>
      <c r="B13" s="354" t="s">
        <v>99</v>
      </c>
      <c r="C13" s="390">
        <f>+'CONTROL INT I'!F87</f>
        <v>411211.91</v>
      </c>
      <c r="D13" s="391">
        <f>+C13/C7</f>
        <v>0.023534780161100635</v>
      </c>
      <c r="G13" s="202"/>
    </row>
    <row r="14" spans="1:7" ht="15">
      <c r="A14" s="404">
        <v>9</v>
      </c>
      <c r="B14" s="396" t="s">
        <v>108</v>
      </c>
      <c r="C14" s="402">
        <f>+'CONTROL INT I'!F61</f>
        <v>0</v>
      </c>
      <c r="D14" s="391">
        <f>+C14/C7</f>
        <v>0</v>
      </c>
      <c r="G14" s="202"/>
    </row>
    <row r="15" ht="15">
      <c r="G15" s="202"/>
    </row>
    <row r="16" spans="3:7" ht="15">
      <c r="C16" s="8"/>
      <c r="G16" s="203"/>
    </row>
    <row r="17" spans="3:7" ht="15">
      <c r="C17" s="8"/>
      <c r="G17" s="202"/>
    </row>
    <row r="18" ht="15">
      <c r="G18" s="202"/>
    </row>
    <row r="19" spans="2:7" ht="15">
      <c r="B19" s="8"/>
      <c r="G19" s="202"/>
    </row>
    <row r="20" ht="15">
      <c r="G20" s="202"/>
    </row>
    <row r="21" ht="15">
      <c r="G21" s="202"/>
    </row>
    <row r="22" ht="15">
      <c r="G22" s="202"/>
    </row>
    <row r="23" ht="15">
      <c r="G23" s="202"/>
    </row>
    <row r="24" ht="15">
      <c r="G24" s="202"/>
    </row>
    <row r="25" ht="15">
      <c r="G25" s="202"/>
    </row>
    <row r="26" ht="12.75">
      <c r="G26" s="204"/>
    </row>
  </sheetData>
  <sheetProtection/>
  <mergeCells count="3">
    <mergeCell ref="A1:D1"/>
    <mergeCell ref="A2:D2"/>
    <mergeCell ref="A4:D4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L111"/>
  <sheetViews>
    <sheetView zoomScale="120" zoomScaleNormal="120" zoomScalePageLayoutView="0" workbookViewId="0" topLeftCell="A32">
      <selection activeCell="E53" sqref="E53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11.57421875" style="60" customWidth="1"/>
    <col min="4" max="4" width="48.57421875" style="56" customWidth="1"/>
    <col min="5" max="5" width="13.8515625" style="56" customWidth="1"/>
    <col min="6" max="6" width="15.421875" style="56" customWidth="1"/>
    <col min="7" max="7" width="15.28125" style="142" bestFit="1" customWidth="1"/>
    <col min="8" max="8" width="14.8515625" style="142" bestFit="1" customWidth="1"/>
    <col min="9" max="9" width="15.28125" style="142" bestFit="1" customWidth="1"/>
    <col min="10" max="10" width="12.8515625" style="142" bestFit="1" customWidth="1"/>
    <col min="11" max="11" width="11.421875" style="142" customWidth="1"/>
    <col min="12" max="12" width="12.8515625" style="142" bestFit="1" customWidth="1"/>
    <col min="13" max="14" width="11.421875" style="142" customWidth="1"/>
    <col min="15" max="16384" width="11.421875" style="56" customWidth="1"/>
  </cols>
  <sheetData>
    <row r="1" spans="1:6" ht="16.5">
      <c r="A1" s="608" t="s">
        <v>557</v>
      </c>
      <c r="B1" s="608"/>
      <c r="C1" s="608"/>
      <c r="D1" s="608"/>
      <c r="E1" s="608"/>
      <c r="F1" s="608"/>
    </row>
    <row r="2" spans="1:7" ht="12.75">
      <c r="A2" s="609" t="str">
        <f>+INGRESOS!A2</f>
        <v>PRESUPUESTO EXTRAORDINARIO 01-2017</v>
      </c>
      <c r="B2" s="609"/>
      <c r="C2" s="609"/>
      <c r="D2" s="609"/>
      <c r="E2" s="609"/>
      <c r="F2" s="609"/>
      <c r="G2" s="157"/>
    </row>
    <row r="3" spans="1:9" ht="12.75">
      <c r="A3" s="609" t="s">
        <v>513</v>
      </c>
      <c r="B3" s="609"/>
      <c r="C3" s="609"/>
      <c r="D3" s="609"/>
      <c r="E3" s="609"/>
      <c r="F3" s="609"/>
      <c r="I3" s="157"/>
    </row>
    <row r="4" spans="1:8" ht="12.75">
      <c r="A4" s="638" t="s">
        <v>135</v>
      </c>
      <c r="B4" s="638"/>
      <c r="C4" s="638"/>
      <c r="D4" s="638"/>
      <c r="E4" s="638"/>
      <c r="F4" s="638"/>
      <c r="G4" s="157"/>
      <c r="H4" s="157"/>
    </row>
    <row r="5" spans="1:8" ht="15" customHeight="1">
      <c r="A5" s="358"/>
      <c r="B5" s="358"/>
      <c r="C5" s="72"/>
      <c r="D5" s="358" t="s">
        <v>430</v>
      </c>
      <c r="E5" s="359" t="s">
        <v>121</v>
      </c>
      <c r="F5" s="359" t="s">
        <v>122</v>
      </c>
      <c r="G5" s="157"/>
      <c r="H5" s="157"/>
    </row>
    <row r="6" spans="1:7" ht="15" customHeight="1">
      <c r="A6" s="358" t="s">
        <v>119</v>
      </c>
      <c r="B6" s="358" t="s">
        <v>120</v>
      </c>
      <c r="C6" s="72" t="s">
        <v>44</v>
      </c>
      <c r="D6" s="358"/>
      <c r="E6" s="88"/>
      <c r="F6" s="88"/>
      <c r="G6" s="157"/>
    </row>
    <row r="7" spans="1:12" ht="15" customHeight="1">
      <c r="A7" s="407"/>
      <c r="B7" s="407"/>
      <c r="C7" s="217" t="s">
        <v>158</v>
      </c>
      <c r="D7" s="290" t="s">
        <v>515</v>
      </c>
      <c r="E7" s="219"/>
      <c r="F7" s="219">
        <f>+F8+F20+F48</f>
        <v>8735277</v>
      </c>
      <c r="G7" s="157"/>
      <c r="H7" s="205"/>
      <c r="I7" s="205"/>
      <c r="J7" s="205"/>
      <c r="L7" s="211"/>
    </row>
    <row r="8" spans="1:7" ht="15" customHeight="1">
      <c r="A8" s="407"/>
      <c r="B8" s="407">
        <v>0</v>
      </c>
      <c r="C8" s="217"/>
      <c r="D8" s="408" t="s">
        <v>103</v>
      </c>
      <c r="E8" s="223"/>
      <c r="F8" s="275">
        <f>+F9+F11+F13+F16</f>
        <v>2170277</v>
      </c>
      <c r="G8" s="157"/>
    </row>
    <row r="9" spans="1:6" ht="15" customHeight="1">
      <c r="A9" s="349"/>
      <c r="B9" s="221"/>
      <c r="C9" s="217" t="s">
        <v>433</v>
      </c>
      <c r="D9" s="413" t="s">
        <v>648</v>
      </c>
      <c r="E9" s="223"/>
      <c r="F9" s="219">
        <f>+E10</f>
        <v>1700000</v>
      </c>
    </row>
    <row r="10" spans="1:6" ht="15" customHeight="1">
      <c r="A10" s="349"/>
      <c r="B10" s="221"/>
      <c r="C10" s="221" t="s">
        <v>164</v>
      </c>
      <c r="D10" s="406" t="s">
        <v>123</v>
      </c>
      <c r="E10" s="223">
        <v>1700000</v>
      </c>
      <c r="F10" s="223"/>
    </row>
    <row r="11" spans="1:6" ht="15" customHeight="1">
      <c r="A11" s="349"/>
      <c r="B11" s="221"/>
      <c r="C11" s="217" t="s">
        <v>436</v>
      </c>
      <c r="D11" s="413" t="s">
        <v>176</v>
      </c>
      <c r="E11" s="223"/>
      <c r="F11" s="219">
        <f>+E12</f>
        <v>141667</v>
      </c>
    </row>
    <row r="12" spans="1:6" ht="15" customHeight="1">
      <c r="A12" s="349"/>
      <c r="B12" s="221"/>
      <c r="C12" s="221" t="s">
        <v>177</v>
      </c>
      <c r="D12" s="406" t="s">
        <v>178</v>
      </c>
      <c r="E12" s="223">
        <v>141667</v>
      </c>
      <c r="F12" s="223"/>
    </row>
    <row r="13" spans="1:6" ht="25.5">
      <c r="A13" s="349"/>
      <c r="B13" s="221"/>
      <c r="C13" s="217" t="s">
        <v>437</v>
      </c>
      <c r="D13" s="455" t="s">
        <v>183</v>
      </c>
      <c r="E13" s="219"/>
      <c r="F13" s="219">
        <f>+E14+E15</f>
        <v>165750</v>
      </c>
    </row>
    <row r="14" spans="1:6" ht="15" customHeight="1">
      <c r="A14" s="349"/>
      <c r="B14" s="221"/>
      <c r="C14" s="221" t="s">
        <v>184</v>
      </c>
      <c r="D14" s="406" t="s">
        <v>650</v>
      </c>
      <c r="E14" s="223">
        <v>157250</v>
      </c>
      <c r="F14" s="223"/>
    </row>
    <row r="15" spans="1:6" ht="15" customHeight="1">
      <c r="A15" s="349"/>
      <c r="B15" s="221"/>
      <c r="C15" s="221" t="s">
        <v>186</v>
      </c>
      <c r="D15" s="406" t="s">
        <v>651</v>
      </c>
      <c r="E15" s="223">
        <v>8500</v>
      </c>
      <c r="F15" s="223"/>
    </row>
    <row r="16" spans="1:6" ht="25.5">
      <c r="A16" s="349"/>
      <c r="B16" s="221"/>
      <c r="C16" s="217" t="s">
        <v>447</v>
      </c>
      <c r="D16" s="413" t="s">
        <v>191</v>
      </c>
      <c r="E16" s="219"/>
      <c r="F16" s="219">
        <f>SUM(E17:E19)</f>
        <v>162860</v>
      </c>
    </row>
    <row r="17" spans="1:6" ht="15" customHeight="1">
      <c r="A17" s="349"/>
      <c r="B17" s="221"/>
      <c r="C17" s="221" t="s">
        <v>192</v>
      </c>
      <c r="D17" s="406" t="s">
        <v>652</v>
      </c>
      <c r="E17" s="223">
        <v>86360</v>
      </c>
      <c r="F17" s="223"/>
    </row>
    <row r="18" spans="1:6" ht="24.75" customHeight="1">
      <c r="A18" s="349"/>
      <c r="B18" s="221"/>
      <c r="C18" s="221" t="s">
        <v>194</v>
      </c>
      <c r="D18" s="411" t="s">
        <v>653</v>
      </c>
      <c r="E18" s="223">
        <v>25500</v>
      </c>
      <c r="F18" s="223"/>
    </row>
    <row r="19" spans="1:6" ht="15" customHeight="1">
      <c r="A19" s="349"/>
      <c r="B19" s="221"/>
      <c r="C19" s="221" t="s">
        <v>196</v>
      </c>
      <c r="D19" s="406" t="s">
        <v>654</v>
      </c>
      <c r="E19" s="223">
        <v>51000</v>
      </c>
      <c r="F19" s="223"/>
    </row>
    <row r="20" spans="1:8" ht="15" customHeight="1">
      <c r="A20" s="349"/>
      <c r="B20" s="217" t="s">
        <v>202</v>
      </c>
      <c r="C20" s="221"/>
      <c r="D20" s="405" t="s">
        <v>157</v>
      </c>
      <c r="E20" s="223"/>
      <c r="F20" s="414">
        <f>F29+F32+F36+F39</f>
        <v>5565000</v>
      </c>
      <c r="G20" s="157"/>
      <c r="H20" s="157"/>
    </row>
    <row r="21" spans="1:6" ht="15" customHeight="1" hidden="1">
      <c r="A21" s="349"/>
      <c r="B21" s="221"/>
      <c r="C21" s="221" t="s">
        <v>203</v>
      </c>
      <c r="D21" s="406" t="s">
        <v>204</v>
      </c>
      <c r="E21" s="223"/>
      <c r="F21" s="223"/>
    </row>
    <row r="22" spans="1:6" ht="15" customHeight="1" hidden="1">
      <c r="A22" s="349"/>
      <c r="B22" s="221"/>
      <c r="C22" s="221" t="s">
        <v>205</v>
      </c>
      <c r="D22" s="406" t="s">
        <v>206</v>
      </c>
      <c r="E22" s="223"/>
      <c r="F22" s="223"/>
    </row>
    <row r="23" spans="1:7" ht="15" customHeight="1" hidden="1">
      <c r="A23" s="349"/>
      <c r="B23" s="221"/>
      <c r="C23" s="221" t="s">
        <v>207</v>
      </c>
      <c r="D23" s="406" t="s">
        <v>208</v>
      </c>
      <c r="E23" s="223"/>
      <c r="F23" s="223"/>
      <c r="G23" s="157"/>
    </row>
    <row r="24" spans="1:7" ht="15" customHeight="1" hidden="1">
      <c r="A24" s="349"/>
      <c r="B24" s="221"/>
      <c r="C24" s="221"/>
      <c r="D24" s="406"/>
      <c r="E24" s="223"/>
      <c r="F24" s="223"/>
      <c r="G24" s="157"/>
    </row>
    <row r="25" spans="1:7" ht="15" customHeight="1" hidden="1">
      <c r="A25" s="349"/>
      <c r="B25" s="221"/>
      <c r="C25" s="221"/>
      <c r="D25" s="406"/>
      <c r="E25" s="223"/>
      <c r="F25" s="223"/>
      <c r="G25" s="157"/>
    </row>
    <row r="26" spans="1:8" ht="15" customHeight="1" hidden="1">
      <c r="A26" s="349"/>
      <c r="B26" s="221"/>
      <c r="C26" s="217" t="s">
        <v>209</v>
      </c>
      <c r="D26" s="405" t="s">
        <v>210</v>
      </c>
      <c r="E26" s="223"/>
      <c r="F26" s="219">
        <f>SUM(E27:E28)</f>
        <v>0</v>
      </c>
      <c r="G26" s="157"/>
      <c r="H26" s="157"/>
    </row>
    <row r="27" spans="1:7" ht="15" customHeight="1" hidden="1">
      <c r="A27" s="349"/>
      <c r="B27" s="221"/>
      <c r="C27" s="221" t="s">
        <v>211</v>
      </c>
      <c r="D27" s="406" t="s">
        <v>212</v>
      </c>
      <c r="E27" s="223">
        <v>0</v>
      </c>
      <c r="F27" s="223"/>
      <c r="G27" s="157"/>
    </row>
    <row r="28" spans="1:7" ht="15" customHeight="1" hidden="1">
      <c r="A28" s="349"/>
      <c r="B28" s="221"/>
      <c r="C28" s="221" t="s">
        <v>220</v>
      </c>
      <c r="D28" s="406" t="s">
        <v>221</v>
      </c>
      <c r="E28" s="223">
        <v>0</v>
      </c>
      <c r="F28" s="223"/>
      <c r="G28" s="157"/>
    </row>
    <row r="29" spans="1:8" ht="15" customHeight="1">
      <c r="A29" s="349"/>
      <c r="B29" s="221"/>
      <c r="C29" s="217" t="s">
        <v>226</v>
      </c>
      <c r="D29" s="405" t="s">
        <v>227</v>
      </c>
      <c r="E29" s="223"/>
      <c r="F29" s="219">
        <f>+E30+E31</f>
        <v>65000</v>
      </c>
      <c r="H29" s="157"/>
    </row>
    <row r="30" spans="1:8" ht="15" customHeight="1">
      <c r="A30" s="349"/>
      <c r="B30" s="221"/>
      <c r="C30" s="221" t="s">
        <v>232</v>
      </c>
      <c r="D30" s="406" t="s">
        <v>647</v>
      </c>
      <c r="E30" s="223">
        <v>65000</v>
      </c>
      <c r="F30" s="219"/>
      <c r="H30" s="157"/>
    </row>
    <row r="31" spans="1:8" ht="15" customHeight="1" hidden="1">
      <c r="A31" s="349"/>
      <c r="B31" s="221"/>
      <c r="C31" s="221" t="s">
        <v>553</v>
      </c>
      <c r="D31" s="406" t="s">
        <v>617</v>
      </c>
      <c r="E31" s="223">
        <v>0</v>
      </c>
      <c r="F31" s="219"/>
      <c r="H31" s="157"/>
    </row>
    <row r="32" spans="1:8" ht="15" customHeight="1">
      <c r="A32" s="349"/>
      <c r="B32" s="221"/>
      <c r="C32" s="217" t="s">
        <v>236</v>
      </c>
      <c r="D32" s="405" t="s">
        <v>642</v>
      </c>
      <c r="E32" s="219"/>
      <c r="F32" s="219">
        <f>SUM(E33:E35)</f>
        <v>3200000</v>
      </c>
      <c r="H32" s="157"/>
    </row>
    <row r="33" spans="1:8" ht="15" customHeight="1">
      <c r="A33" s="349"/>
      <c r="B33" s="221"/>
      <c r="C33" s="221" t="s">
        <v>242</v>
      </c>
      <c r="D33" s="406" t="s">
        <v>243</v>
      </c>
      <c r="E33" s="223">
        <v>3000000</v>
      </c>
      <c r="F33" s="219"/>
      <c r="H33" s="157"/>
    </row>
    <row r="34" spans="1:8" ht="15" customHeight="1">
      <c r="A34" s="349"/>
      <c r="B34" s="221"/>
      <c r="C34" s="221" t="s">
        <v>246</v>
      </c>
      <c r="D34" s="406" t="s">
        <v>247</v>
      </c>
      <c r="E34" s="223">
        <v>100000</v>
      </c>
      <c r="F34" s="219"/>
      <c r="H34" s="157"/>
    </row>
    <row r="35" spans="1:8" ht="15" customHeight="1">
      <c r="A35" s="349"/>
      <c r="B35" s="221"/>
      <c r="C35" s="221" t="s">
        <v>248</v>
      </c>
      <c r="D35" s="406" t="s">
        <v>249</v>
      </c>
      <c r="E35" s="223">
        <v>100000</v>
      </c>
      <c r="F35" s="219"/>
      <c r="H35" s="157"/>
    </row>
    <row r="36" spans="1:8" ht="15" customHeight="1">
      <c r="A36" s="349"/>
      <c r="B36" s="221"/>
      <c r="C36" s="217" t="s">
        <v>250</v>
      </c>
      <c r="D36" s="405" t="s">
        <v>643</v>
      </c>
      <c r="E36" s="223"/>
      <c r="F36" s="219">
        <f>+E37+E38</f>
        <v>1300000</v>
      </c>
      <c r="H36" s="157"/>
    </row>
    <row r="37" spans="1:8" ht="15" customHeight="1">
      <c r="A37" s="349"/>
      <c r="B37" s="221"/>
      <c r="C37" s="221" t="s">
        <v>252</v>
      </c>
      <c r="D37" s="406" t="s">
        <v>644</v>
      </c>
      <c r="E37" s="223">
        <v>300000</v>
      </c>
      <c r="F37" s="219"/>
      <c r="H37" s="157"/>
    </row>
    <row r="38" spans="1:8" ht="15" customHeight="1">
      <c r="A38" s="349"/>
      <c r="B38" s="221"/>
      <c r="C38" s="221" t="s">
        <v>254</v>
      </c>
      <c r="D38" s="406" t="s">
        <v>645</v>
      </c>
      <c r="E38" s="223">
        <v>1000000</v>
      </c>
      <c r="F38" s="219"/>
      <c r="H38" s="157"/>
    </row>
    <row r="39" spans="1:8" ht="15" customHeight="1">
      <c r="A39" s="349"/>
      <c r="B39" s="221"/>
      <c r="C39" s="217" t="s">
        <v>262</v>
      </c>
      <c r="D39" s="514" t="s">
        <v>703</v>
      </c>
      <c r="E39" s="223"/>
      <c r="F39" s="219">
        <f>+E40</f>
        <v>1000000</v>
      </c>
      <c r="H39" s="157"/>
    </row>
    <row r="40" spans="1:8" ht="15" customHeight="1">
      <c r="A40" s="349"/>
      <c r="B40" s="221"/>
      <c r="C40" s="221" t="s">
        <v>266</v>
      </c>
      <c r="D40" s="515" t="s">
        <v>79</v>
      </c>
      <c r="E40" s="223">
        <v>1000000</v>
      </c>
      <c r="F40" s="219"/>
      <c r="H40" s="157"/>
    </row>
    <row r="41" spans="1:8" ht="15" customHeight="1" hidden="1">
      <c r="A41" s="349"/>
      <c r="B41" s="221"/>
      <c r="C41" s="217" t="s">
        <v>270</v>
      </c>
      <c r="D41" s="405" t="s">
        <v>271</v>
      </c>
      <c r="E41" s="223"/>
      <c r="F41" s="219">
        <f>SUM(E42:E47)</f>
        <v>0</v>
      </c>
      <c r="H41" s="157"/>
    </row>
    <row r="42" spans="1:6" ht="21" customHeight="1" hidden="1">
      <c r="A42" s="349"/>
      <c r="B42" s="221"/>
      <c r="C42" s="221" t="s">
        <v>272</v>
      </c>
      <c r="D42" s="406" t="s">
        <v>273</v>
      </c>
      <c r="E42" s="223"/>
      <c r="F42" s="223"/>
    </row>
    <row r="43" spans="1:6" ht="21" customHeight="1" hidden="1">
      <c r="A43" s="349"/>
      <c r="B43" s="221"/>
      <c r="C43" s="221" t="s">
        <v>274</v>
      </c>
      <c r="D43" s="406" t="s">
        <v>275</v>
      </c>
      <c r="E43" s="223"/>
      <c r="F43" s="223"/>
    </row>
    <row r="44" spans="1:6" ht="15" customHeight="1" hidden="1">
      <c r="A44" s="349"/>
      <c r="B44" s="221"/>
      <c r="C44" s="221" t="s">
        <v>276</v>
      </c>
      <c r="D44" s="406" t="s">
        <v>277</v>
      </c>
      <c r="E44" s="223"/>
      <c r="F44" s="223"/>
    </row>
    <row r="45" spans="1:6" ht="15" customHeight="1" hidden="1">
      <c r="A45" s="349"/>
      <c r="B45" s="221"/>
      <c r="C45" s="221" t="s">
        <v>495</v>
      </c>
      <c r="D45" s="406" t="s">
        <v>616</v>
      </c>
      <c r="E45" s="223">
        <v>0</v>
      </c>
      <c r="F45" s="223"/>
    </row>
    <row r="46" spans="1:6" ht="15" customHeight="1" hidden="1">
      <c r="A46" s="349"/>
      <c r="B46" s="221"/>
      <c r="C46" s="221" t="s">
        <v>280</v>
      </c>
      <c r="D46" s="406" t="s">
        <v>614</v>
      </c>
      <c r="E46" s="223">
        <v>0</v>
      </c>
      <c r="F46" s="223"/>
    </row>
    <row r="47" spans="1:6" ht="25.5" hidden="1">
      <c r="A47" s="349"/>
      <c r="B47" s="221"/>
      <c r="C47" s="221" t="s">
        <v>282</v>
      </c>
      <c r="D47" s="406" t="s">
        <v>283</v>
      </c>
      <c r="E47" s="223">
        <v>0</v>
      </c>
      <c r="F47" s="223"/>
    </row>
    <row r="48" spans="1:8" ht="15" customHeight="1">
      <c r="A48" s="349"/>
      <c r="B48" s="217" t="s">
        <v>292</v>
      </c>
      <c r="C48" s="221"/>
      <c r="D48" s="405" t="s">
        <v>105</v>
      </c>
      <c r="E48" s="223"/>
      <c r="F48" s="275">
        <f>+F49+F54+F56</f>
        <v>1000000</v>
      </c>
      <c r="H48" s="157"/>
    </row>
    <row r="49" spans="1:8" ht="15" customHeight="1">
      <c r="A49" s="349"/>
      <c r="B49" s="217"/>
      <c r="C49" s="217" t="s">
        <v>309</v>
      </c>
      <c r="D49" s="636" t="s">
        <v>310</v>
      </c>
      <c r="E49" s="223"/>
      <c r="F49" s="219">
        <f>SUM(E51:E53)</f>
        <v>490000</v>
      </c>
      <c r="H49" s="157"/>
    </row>
    <row r="50" spans="1:6" ht="15" customHeight="1">
      <c r="A50" s="349"/>
      <c r="B50" s="217"/>
      <c r="C50" s="217"/>
      <c r="D50" s="636"/>
      <c r="E50" s="223"/>
      <c r="F50" s="219"/>
    </row>
    <row r="51" spans="1:6" ht="15" customHeight="1">
      <c r="A51" s="349"/>
      <c r="B51" s="217"/>
      <c r="C51" s="221" t="s">
        <v>311</v>
      </c>
      <c r="D51" s="406" t="s">
        <v>312</v>
      </c>
      <c r="E51" s="223">
        <v>50000</v>
      </c>
      <c r="F51" s="219"/>
    </row>
    <row r="52" spans="1:6" ht="15" customHeight="1">
      <c r="A52" s="349"/>
      <c r="B52" s="217"/>
      <c r="C52" s="221" t="s">
        <v>315</v>
      </c>
      <c r="D52" s="406" t="s">
        <v>316</v>
      </c>
      <c r="E52" s="223">
        <v>320000</v>
      </c>
      <c r="F52" s="219"/>
    </row>
    <row r="53" spans="1:6" ht="25.5">
      <c r="A53" s="349"/>
      <c r="B53" s="217"/>
      <c r="C53" s="221" t="s">
        <v>322</v>
      </c>
      <c r="D53" s="412" t="s">
        <v>641</v>
      </c>
      <c r="E53" s="223">
        <v>120000</v>
      </c>
      <c r="F53" s="219"/>
    </row>
    <row r="54" spans="1:6" ht="12.75">
      <c r="A54" s="349"/>
      <c r="B54" s="217"/>
      <c r="C54" s="217" t="s">
        <v>324</v>
      </c>
      <c r="D54" s="405" t="s">
        <v>325</v>
      </c>
      <c r="E54" s="223"/>
      <c r="F54" s="219">
        <f>+E55</f>
        <v>210000</v>
      </c>
    </row>
    <row r="55" spans="1:6" ht="12.75">
      <c r="A55" s="349"/>
      <c r="B55" s="217"/>
      <c r="C55" s="221" t="s">
        <v>326</v>
      </c>
      <c r="D55" s="412" t="s">
        <v>298</v>
      </c>
      <c r="E55" s="223">
        <v>210000</v>
      </c>
      <c r="F55" s="219"/>
    </row>
    <row r="56" spans="1:8" ht="15" customHeight="1">
      <c r="A56" s="349"/>
      <c r="B56" s="217"/>
      <c r="C56" s="217" t="s">
        <v>330</v>
      </c>
      <c r="D56" s="405" t="s">
        <v>331</v>
      </c>
      <c r="E56" s="223"/>
      <c r="F56" s="219">
        <f>SUM(E57:E59)</f>
        <v>300000</v>
      </c>
      <c r="H56" s="157"/>
    </row>
    <row r="57" spans="1:8" ht="15" customHeight="1">
      <c r="A57" s="349"/>
      <c r="B57" s="221"/>
      <c r="C57" s="221" t="s">
        <v>333</v>
      </c>
      <c r="D57" s="406" t="s">
        <v>646</v>
      </c>
      <c r="E57" s="223">
        <v>300000</v>
      </c>
      <c r="F57" s="223"/>
      <c r="H57" s="157"/>
    </row>
    <row r="58" spans="1:6" ht="15" customHeight="1" hidden="1">
      <c r="A58" s="349"/>
      <c r="B58" s="217"/>
      <c r="C58" s="221" t="s">
        <v>336</v>
      </c>
      <c r="D58" s="406" t="s">
        <v>610</v>
      </c>
      <c r="E58" s="223">
        <v>0</v>
      </c>
      <c r="F58" s="219"/>
    </row>
    <row r="59" spans="1:6" ht="15" customHeight="1" hidden="1" thickBot="1">
      <c r="A59" s="349"/>
      <c r="B59" s="217"/>
      <c r="C59" s="221" t="s">
        <v>343</v>
      </c>
      <c r="D59" s="406" t="s">
        <v>615</v>
      </c>
      <c r="E59" s="223">
        <v>0</v>
      </c>
      <c r="F59" s="219"/>
    </row>
    <row r="60" spans="1:6" ht="15" customHeight="1" hidden="1">
      <c r="A60" s="349"/>
      <c r="B60" s="217"/>
      <c r="C60" s="221"/>
      <c r="D60" s="406"/>
      <c r="E60" s="223"/>
      <c r="F60" s="219"/>
    </row>
    <row r="61" spans="1:6" ht="15" customHeight="1" hidden="1">
      <c r="A61" s="349"/>
      <c r="B61" s="217" t="s">
        <v>481</v>
      </c>
      <c r="C61" s="217"/>
      <c r="D61" s="218" t="s">
        <v>108</v>
      </c>
      <c r="E61" s="219"/>
      <c r="F61" s="219">
        <f>+F63</f>
        <v>0</v>
      </c>
    </row>
    <row r="62" spans="1:6" ht="15" customHeight="1" hidden="1">
      <c r="A62" s="349"/>
      <c r="B62" s="221"/>
      <c r="C62" s="221"/>
      <c r="D62" s="406"/>
      <c r="E62" s="223"/>
      <c r="F62" s="219"/>
    </row>
    <row r="63" spans="1:6" ht="15" customHeight="1" hidden="1">
      <c r="A63" s="349"/>
      <c r="B63" s="221"/>
      <c r="C63" s="217" t="s">
        <v>556</v>
      </c>
      <c r="D63" s="218" t="s">
        <v>639</v>
      </c>
      <c r="E63" s="219"/>
      <c r="F63" s="219">
        <f>+E64</f>
        <v>0</v>
      </c>
    </row>
    <row r="64" spans="1:6" ht="15" customHeight="1" hidden="1">
      <c r="A64" s="349"/>
      <c r="B64" s="221"/>
      <c r="C64" s="221" t="s">
        <v>54</v>
      </c>
      <c r="D64" s="406" t="s">
        <v>55</v>
      </c>
      <c r="E64" s="223">
        <v>0</v>
      </c>
      <c r="F64" s="219"/>
    </row>
    <row r="65" spans="1:6" ht="15" customHeight="1" hidden="1">
      <c r="A65" s="349"/>
      <c r="B65" s="217"/>
      <c r="C65" s="221"/>
      <c r="D65" s="406"/>
      <c r="E65" s="223"/>
      <c r="F65" s="219"/>
    </row>
    <row r="66" spans="1:6" ht="15" customHeight="1" hidden="1">
      <c r="A66" s="349"/>
      <c r="B66" s="217"/>
      <c r="C66" s="221"/>
      <c r="D66" s="406"/>
      <c r="E66" s="223"/>
      <c r="F66" s="219"/>
    </row>
    <row r="67" spans="1:6" ht="15" customHeight="1" hidden="1" thickBot="1">
      <c r="A67" s="349"/>
      <c r="B67" s="217"/>
      <c r="C67" s="221"/>
      <c r="D67" s="406"/>
      <c r="E67" s="223"/>
      <c r="F67" s="219"/>
    </row>
    <row r="68" spans="1:6" ht="15" customHeight="1">
      <c r="A68" s="290"/>
      <c r="B68" s="217" t="s">
        <v>448</v>
      </c>
      <c r="C68" s="217"/>
      <c r="D68" s="290" t="s">
        <v>607</v>
      </c>
      <c r="E68" s="223"/>
      <c r="F68" s="275">
        <f>+F69</f>
        <v>4020000</v>
      </c>
    </row>
    <row r="69" spans="1:6" ht="15" customHeight="1">
      <c r="A69" s="349"/>
      <c r="B69" s="217"/>
      <c r="C69" s="217" t="s">
        <v>348</v>
      </c>
      <c r="D69" s="405" t="s">
        <v>107</v>
      </c>
      <c r="E69" s="223"/>
      <c r="F69" s="219">
        <f>+F70</f>
        <v>4020000</v>
      </c>
    </row>
    <row r="70" spans="1:6" ht="15" customHeight="1">
      <c r="A70" s="349"/>
      <c r="B70" s="217"/>
      <c r="C70" s="217" t="s">
        <v>440</v>
      </c>
      <c r="D70" s="405" t="s">
        <v>441</v>
      </c>
      <c r="E70" s="223"/>
      <c r="F70" s="219">
        <f>SUM(E71:E73)</f>
        <v>4020000</v>
      </c>
    </row>
    <row r="71" spans="1:6" ht="15" customHeight="1">
      <c r="A71" s="349"/>
      <c r="B71" s="217"/>
      <c r="C71" s="221" t="s">
        <v>456</v>
      </c>
      <c r="D71" s="406" t="s">
        <v>457</v>
      </c>
      <c r="E71" s="223">
        <v>370000</v>
      </c>
      <c r="F71" s="219"/>
    </row>
    <row r="72" spans="1:6" ht="15" customHeight="1">
      <c r="A72" s="349"/>
      <c r="B72" s="217"/>
      <c r="C72" s="221" t="s">
        <v>349</v>
      </c>
      <c r="D72" s="406" t="s">
        <v>350</v>
      </c>
      <c r="E72" s="223">
        <v>720000</v>
      </c>
      <c r="F72" s="219"/>
    </row>
    <row r="73" spans="1:6" ht="15" customHeight="1">
      <c r="A73" s="349"/>
      <c r="B73" s="217"/>
      <c r="C73" s="221" t="s">
        <v>351</v>
      </c>
      <c r="D73" s="406" t="s">
        <v>352</v>
      </c>
      <c r="E73" s="223">
        <v>2930000</v>
      </c>
      <c r="F73" s="219"/>
    </row>
    <row r="74" spans="1:8" ht="15" customHeight="1">
      <c r="A74" s="349"/>
      <c r="B74" s="217" t="s">
        <v>218</v>
      </c>
      <c r="C74" s="217"/>
      <c r="D74" s="290" t="s">
        <v>534</v>
      </c>
      <c r="E74" s="223"/>
      <c r="F74" s="275">
        <f>+F75+F87</f>
        <v>1817242.7</v>
      </c>
      <c r="G74" s="157"/>
      <c r="H74" s="157"/>
    </row>
    <row r="75" spans="1:9" ht="15" customHeight="1">
      <c r="A75" s="349"/>
      <c r="C75" s="217" t="s">
        <v>374</v>
      </c>
      <c r="D75" s="274" t="s">
        <v>98</v>
      </c>
      <c r="E75" s="223"/>
      <c r="F75" s="275">
        <f>+F76</f>
        <v>1406030.79</v>
      </c>
      <c r="G75" s="212"/>
      <c r="H75" s="157"/>
      <c r="I75" s="157"/>
    </row>
    <row r="76" spans="1:8" ht="15" customHeight="1">
      <c r="A76" s="349"/>
      <c r="B76" s="217"/>
      <c r="C76" s="217" t="s">
        <v>19</v>
      </c>
      <c r="D76" s="413" t="s">
        <v>375</v>
      </c>
      <c r="E76" s="223"/>
      <c r="F76" s="219">
        <f>+F77+F79+F81+F85</f>
        <v>1406030.79</v>
      </c>
      <c r="G76" s="157"/>
      <c r="H76" s="157"/>
    </row>
    <row r="77" spans="1:8" ht="15" customHeight="1">
      <c r="A77" s="349"/>
      <c r="B77" s="217"/>
      <c r="C77" s="217" t="s">
        <v>694</v>
      </c>
      <c r="D77" s="413" t="s">
        <v>695</v>
      </c>
      <c r="E77" s="223"/>
      <c r="F77" s="219">
        <f>+E78</f>
        <v>63842.42</v>
      </c>
      <c r="G77" s="157"/>
      <c r="H77" s="157"/>
    </row>
    <row r="78" spans="1:8" ht="15" customHeight="1">
      <c r="A78" s="349"/>
      <c r="B78" s="217"/>
      <c r="C78" s="221" t="s">
        <v>693</v>
      </c>
      <c r="D78" s="406" t="s">
        <v>403</v>
      </c>
      <c r="E78" s="223">
        <v>63842.42</v>
      </c>
      <c r="F78" s="219"/>
      <c r="G78" s="157"/>
      <c r="H78" s="157"/>
    </row>
    <row r="79" spans="1:8" ht="15" customHeight="1">
      <c r="A79" s="349"/>
      <c r="B79" s="217"/>
      <c r="C79" s="217" t="s">
        <v>488</v>
      </c>
      <c r="D79" s="413" t="s">
        <v>489</v>
      </c>
      <c r="E79" s="336"/>
      <c r="F79" s="219">
        <f>+E80</f>
        <v>443806.37</v>
      </c>
      <c r="G79" s="157"/>
      <c r="H79" s="157"/>
    </row>
    <row r="80" spans="1:8" ht="15" customHeight="1">
      <c r="A80" s="349"/>
      <c r="B80" s="217"/>
      <c r="C80" s="221" t="s">
        <v>7</v>
      </c>
      <c r="D80" s="409" t="s">
        <v>649</v>
      </c>
      <c r="E80" s="223">
        <v>443806.37</v>
      </c>
      <c r="F80" s="223"/>
      <c r="G80" s="157"/>
      <c r="H80" s="157"/>
    </row>
    <row r="81" spans="1:8" ht="15" customHeight="1">
      <c r="A81" s="349"/>
      <c r="B81" s="217"/>
      <c r="C81" s="217" t="s">
        <v>487</v>
      </c>
      <c r="D81" s="435" t="s">
        <v>491</v>
      </c>
      <c r="E81" s="336"/>
      <c r="F81" s="219">
        <f>+E82+E83+E84</f>
        <v>833110.27</v>
      </c>
      <c r="G81" s="157"/>
      <c r="H81" s="157"/>
    </row>
    <row r="82" spans="1:6" ht="15" customHeight="1">
      <c r="A82" s="349"/>
      <c r="B82" s="217"/>
      <c r="C82" s="221" t="s">
        <v>692</v>
      </c>
      <c r="D82" s="409" t="s">
        <v>681</v>
      </c>
      <c r="E82" s="513">
        <v>1447.78</v>
      </c>
      <c r="F82" s="223"/>
    </row>
    <row r="83" spans="1:6" ht="15" customHeight="1">
      <c r="A83" s="349"/>
      <c r="B83" s="217"/>
      <c r="C83" s="221" t="s">
        <v>693</v>
      </c>
      <c r="D83" s="409" t="s">
        <v>490</v>
      </c>
      <c r="E83" s="223">
        <v>639740.38</v>
      </c>
      <c r="F83" s="223"/>
    </row>
    <row r="84" spans="1:7" ht="15" customHeight="1">
      <c r="A84" s="349"/>
      <c r="B84" s="217"/>
      <c r="C84" s="221" t="s">
        <v>691</v>
      </c>
      <c r="D84" s="409" t="s">
        <v>492</v>
      </c>
      <c r="E84" s="223">
        <v>191922.11</v>
      </c>
      <c r="F84" s="223"/>
      <c r="G84" s="157"/>
    </row>
    <row r="85" spans="1:9" ht="12.75">
      <c r="A85" s="349"/>
      <c r="B85" s="221"/>
      <c r="C85" s="217" t="s">
        <v>696</v>
      </c>
      <c r="D85" s="435" t="s">
        <v>697</v>
      </c>
      <c r="E85" s="90"/>
      <c r="F85" s="115">
        <f>+E86</f>
        <v>65271.73</v>
      </c>
      <c r="H85" s="157"/>
      <c r="I85" s="157"/>
    </row>
    <row r="86" spans="1:8" ht="15" customHeight="1">
      <c r="A86" s="349"/>
      <c r="B86" s="221"/>
      <c r="C86" s="221" t="s">
        <v>698</v>
      </c>
      <c r="D86" s="409" t="s">
        <v>493</v>
      </c>
      <c r="E86" s="223">
        <v>65271.73</v>
      </c>
      <c r="F86" s="90"/>
      <c r="G86" s="157"/>
      <c r="H86" s="157"/>
    </row>
    <row r="87" spans="1:8" ht="15" customHeight="1">
      <c r="A87" s="349"/>
      <c r="C87" s="217" t="s">
        <v>407</v>
      </c>
      <c r="D87" s="405" t="s">
        <v>99</v>
      </c>
      <c r="E87" s="223"/>
      <c r="F87" s="219">
        <f>+F88</f>
        <v>411211.91</v>
      </c>
      <c r="G87" s="212"/>
      <c r="H87" s="157"/>
    </row>
    <row r="88" spans="1:8" ht="15" customHeight="1">
      <c r="A88" s="349"/>
      <c r="B88" s="221"/>
      <c r="C88" s="217" t="s">
        <v>408</v>
      </c>
      <c r="D88" s="405" t="s">
        <v>409</v>
      </c>
      <c r="E88" s="219"/>
      <c r="F88" s="219">
        <f>+F89</f>
        <v>411211.91</v>
      </c>
      <c r="H88" s="157"/>
    </row>
    <row r="89" spans="1:8" ht="15" customHeight="1">
      <c r="A89" s="349"/>
      <c r="B89" s="221"/>
      <c r="C89" s="217" t="s">
        <v>61</v>
      </c>
      <c r="D89" s="405" t="s">
        <v>62</v>
      </c>
      <c r="E89" s="336"/>
      <c r="F89" s="219">
        <f>+E90</f>
        <v>411211.91</v>
      </c>
      <c r="H89" s="157"/>
    </row>
    <row r="90" spans="1:6" ht="15" customHeight="1">
      <c r="A90" s="349"/>
      <c r="B90" s="221"/>
      <c r="C90" s="221" t="s">
        <v>700</v>
      </c>
      <c r="D90" s="90" t="s">
        <v>699</v>
      </c>
      <c r="E90" s="223">
        <v>411211.91</v>
      </c>
      <c r="F90" s="219"/>
    </row>
    <row r="91" spans="1:7" ht="15" customHeight="1">
      <c r="A91" s="637" t="s">
        <v>156</v>
      </c>
      <c r="B91" s="637"/>
      <c r="C91" s="637"/>
      <c r="D91" s="637"/>
      <c r="E91" s="367">
        <f>SUM(E8:E90)</f>
        <v>14572519.7</v>
      </c>
      <c r="F91" s="367">
        <f>+F8+F20+F48+F68+F74</f>
        <v>14572519.7</v>
      </c>
      <c r="G91" s="157"/>
    </row>
    <row r="92" spans="5:6" ht="12.75" hidden="1">
      <c r="E92" s="61">
        <f>SUM(E8:E91)</f>
        <v>29145039.4</v>
      </c>
      <c r="F92" s="61">
        <v>797020225.19</v>
      </c>
    </row>
    <row r="93" spans="5:6" ht="12.75" hidden="1">
      <c r="E93" s="61"/>
      <c r="F93" s="61">
        <f>+F91-F92</f>
        <v>-782447705.49</v>
      </c>
    </row>
    <row r="94" ht="12.75" hidden="1">
      <c r="F94" s="61" t="e">
        <f>+F91-E90-E83-E86-#REF!-E84-#REF!-40950000</f>
        <v>#REF!</v>
      </c>
    </row>
    <row r="95" ht="12.75" hidden="1">
      <c r="F95" s="61">
        <f>+F91+'CONTROL INT AUDI'!F184</f>
        <v>14572519.7</v>
      </c>
    </row>
    <row r="96" ht="12.75" hidden="1">
      <c r="F96" s="61"/>
    </row>
    <row r="97" ht="12.75" hidden="1"/>
    <row r="98" spans="5:6" ht="12.75" hidden="1">
      <c r="E98" s="61"/>
      <c r="F98" s="61">
        <v>1297117098.14</v>
      </c>
    </row>
    <row r="99" spans="5:6" ht="12.75" hidden="1">
      <c r="E99" s="61"/>
      <c r="F99" s="61">
        <f>+F91-F98</f>
        <v>-1282544578.44</v>
      </c>
    </row>
    <row r="100" ht="12.75" hidden="1">
      <c r="F100" s="61"/>
    </row>
    <row r="101" ht="12.75" hidden="1">
      <c r="E101" s="61"/>
    </row>
    <row r="102" spans="5:6" ht="12.75" hidden="1">
      <c r="E102" s="61">
        <f>+E101+'CONTROL INT 02-01'!F125+'CONTROL 02-25'!F49+'CONTROL INT 02-27'!F126</f>
        <v>-245994921.57999998</v>
      </c>
      <c r="F102" s="61" t="e">
        <f>+#REF!+#REF!</f>
        <v>#REF!</v>
      </c>
    </row>
    <row r="103" ht="12.75" hidden="1">
      <c r="E103" s="61">
        <f>+E102-'DETALLE GENERAL DE EGRESOS'!C20</f>
        <v>-245994921.57999998</v>
      </c>
    </row>
    <row r="104" spans="5:6" ht="12.75">
      <c r="E104" s="61"/>
      <c r="F104" s="61"/>
    </row>
    <row r="105" spans="5:7" ht="12.75">
      <c r="E105" s="61"/>
      <c r="F105" s="97"/>
      <c r="G105" s="211"/>
    </row>
    <row r="106" spans="5:7" ht="12.75">
      <c r="E106" s="61"/>
      <c r="F106" s="97"/>
      <c r="G106" s="211"/>
    </row>
    <row r="107" spans="6:7" ht="12.75">
      <c r="F107" s="97"/>
      <c r="G107" s="211"/>
    </row>
    <row r="108" spans="5:7" ht="12.75">
      <c r="E108" s="61"/>
      <c r="F108" s="97"/>
      <c r="G108" s="211"/>
    </row>
    <row r="109" spans="5:7" ht="12.75">
      <c r="E109" s="61"/>
      <c r="F109" s="97"/>
      <c r="G109" s="211"/>
    </row>
    <row r="110" spans="6:7" ht="12.75">
      <c r="F110" s="97"/>
      <c r="G110" s="211"/>
    </row>
    <row r="111" spans="6:7" ht="12.75">
      <c r="F111" s="97"/>
      <c r="G111" s="211"/>
    </row>
    <row r="113" ht="12.75" hidden="1"/>
  </sheetData>
  <sheetProtection/>
  <mergeCells count="6">
    <mergeCell ref="D49:D50"/>
    <mergeCell ref="A91:D91"/>
    <mergeCell ref="A1:F1"/>
    <mergeCell ref="A2:F2"/>
    <mergeCell ref="A3:F3"/>
    <mergeCell ref="A4:F4"/>
  </mergeCells>
  <printOptions horizontalCentered="1"/>
  <pageMargins left="0" right="0" top="0.3937007874015748" bottom="0.3937007874015748" header="0" footer="0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190"/>
  <sheetViews>
    <sheetView zoomScale="125" zoomScaleNormal="125" zoomScalePageLayoutView="0" workbookViewId="0" topLeftCell="A10">
      <selection activeCell="E15" sqref="E15:E184"/>
    </sheetView>
  </sheetViews>
  <sheetFormatPr defaultColWidth="11.421875" defaultRowHeight="12.75"/>
  <cols>
    <col min="1" max="1" width="3.57421875" style="56" customWidth="1"/>
    <col min="2" max="2" width="3.28125" style="56" customWidth="1"/>
    <col min="3" max="3" width="7.8515625" style="60" customWidth="1"/>
    <col min="4" max="4" width="42.28125" style="56" customWidth="1"/>
    <col min="5" max="5" width="13.8515625" style="56" customWidth="1"/>
    <col min="6" max="6" width="14.00390625" style="56" customWidth="1"/>
    <col min="7" max="8" width="12.7109375" style="56" bestFit="1" customWidth="1"/>
    <col min="9" max="9" width="11.421875" style="142" customWidth="1"/>
    <col min="10" max="16384" width="11.421875" style="56" customWidth="1"/>
  </cols>
  <sheetData>
    <row r="1" spans="1:6" ht="16.5">
      <c r="A1" s="608" t="s">
        <v>551</v>
      </c>
      <c r="B1" s="608"/>
      <c r="C1" s="608"/>
      <c r="D1" s="608"/>
      <c r="E1" s="608"/>
      <c r="F1" s="608"/>
    </row>
    <row r="2" spans="1:6" ht="12.75">
      <c r="A2" s="609" t="s">
        <v>554</v>
      </c>
      <c r="B2" s="609"/>
      <c r="C2" s="609"/>
      <c r="D2" s="609"/>
      <c r="E2" s="609"/>
      <c r="F2" s="609"/>
    </row>
    <row r="3" spans="1:6" ht="12.75">
      <c r="A3" s="58"/>
      <c r="B3" s="58"/>
      <c r="C3" s="59"/>
      <c r="D3" s="58"/>
      <c r="E3" s="58"/>
      <c r="F3" s="58"/>
    </row>
    <row r="4" spans="1:6" ht="12.75">
      <c r="A4" s="609" t="s">
        <v>480</v>
      </c>
      <c r="B4" s="609"/>
      <c r="C4" s="609"/>
      <c r="D4" s="609"/>
      <c r="E4" s="609"/>
      <c r="F4" s="609"/>
    </row>
    <row r="5" spans="5:6" ht="12.75">
      <c r="E5" s="61"/>
      <c r="F5" s="61"/>
    </row>
    <row r="6" spans="5:6" ht="13.5" thickBot="1">
      <c r="E6" s="61"/>
      <c r="F6" s="61"/>
    </row>
    <row r="7" spans="1:6" ht="13.5" thickBot="1">
      <c r="A7" s="639" t="s">
        <v>410</v>
      </c>
      <c r="B7" s="640"/>
      <c r="C7" s="640"/>
      <c r="D7" s="640"/>
      <c r="E7" s="640"/>
      <c r="F7" s="641"/>
    </row>
    <row r="8" spans="1:6" ht="15" customHeight="1" thickBot="1">
      <c r="A8" s="62" t="s">
        <v>119</v>
      </c>
      <c r="B8" s="62" t="s">
        <v>120</v>
      </c>
      <c r="C8" s="63" t="s">
        <v>44</v>
      </c>
      <c r="D8" s="62" t="s">
        <v>45</v>
      </c>
      <c r="E8" s="64" t="s">
        <v>121</v>
      </c>
      <c r="F8" s="64" t="s">
        <v>122</v>
      </c>
    </row>
    <row r="9" spans="1:6" ht="15" customHeight="1" thickBot="1">
      <c r="A9" s="150"/>
      <c r="B9" s="151"/>
      <c r="C9" s="152"/>
      <c r="D9" s="151"/>
      <c r="E9" s="153"/>
      <c r="F9" s="154"/>
    </row>
    <row r="10" spans="1:6" ht="15" customHeight="1" thickBot="1">
      <c r="A10" s="255"/>
      <c r="B10" s="256"/>
      <c r="C10" s="257" t="s">
        <v>471</v>
      </c>
      <c r="D10" s="258" t="s">
        <v>516</v>
      </c>
      <c r="E10" s="259"/>
      <c r="F10" s="280">
        <f>+F12+F54+F111+F150+F162+F180</f>
        <v>0</v>
      </c>
    </row>
    <row r="11" spans="1:8" ht="15" customHeight="1">
      <c r="A11" s="270"/>
      <c r="B11" s="281"/>
      <c r="C11" s="271"/>
      <c r="D11" s="251"/>
      <c r="E11" s="272"/>
      <c r="F11" s="282"/>
      <c r="G11" s="61"/>
      <c r="H11" s="77"/>
    </row>
    <row r="12" spans="1:6" ht="15" customHeight="1">
      <c r="A12" s="216"/>
      <c r="B12" s="217" t="s">
        <v>420</v>
      </c>
      <c r="C12" s="221"/>
      <c r="D12" s="252" t="s">
        <v>103</v>
      </c>
      <c r="E12" s="223"/>
      <c r="F12" s="220">
        <f>+F14+F19+F22+F29+F44</f>
        <v>0</v>
      </c>
    </row>
    <row r="13" spans="1:6" ht="15" customHeight="1">
      <c r="A13" s="216"/>
      <c r="B13" s="217"/>
      <c r="C13" s="221"/>
      <c r="D13" s="252"/>
      <c r="E13" s="223"/>
      <c r="F13" s="283"/>
    </row>
    <row r="14" spans="1:8" ht="15" customHeight="1">
      <c r="A14" s="265"/>
      <c r="B14" s="221"/>
      <c r="C14" s="217" t="s">
        <v>433</v>
      </c>
      <c r="D14" s="252" t="s">
        <v>434</v>
      </c>
      <c r="E14" s="223"/>
      <c r="F14" s="220">
        <f>SUM(E15:E17)</f>
        <v>0</v>
      </c>
      <c r="H14" s="61"/>
    </row>
    <row r="15" spans="1:7" ht="15" customHeight="1">
      <c r="A15" s="265"/>
      <c r="B15" s="221"/>
      <c r="C15" s="221" t="s">
        <v>159</v>
      </c>
      <c r="D15" s="222" t="s">
        <v>160</v>
      </c>
      <c r="E15" s="266"/>
      <c r="F15" s="284"/>
      <c r="G15" s="61"/>
    </row>
    <row r="16" spans="1:7" ht="15" customHeight="1">
      <c r="A16" s="265"/>
      <c r="B16" s="221"/>
      <c r="C16" s="221" t="s">
        <v>163</v>
      </c>
      <c r="D16" s="222" t="s">
        <v>124</v>
      </c>
      <c r="E16" s="266"/>
      <c r="F16" s="284"/>
      <c r="G16" s="61"/>
    </row>
    <row r="17" spans="1:7" ht="15" customHeight="1">
      <c r="A17" s="265"/>
      <c r="B17" s="221"/>
      <c r="C17" s="221" t="s">
        <v>164</v>
      </c>
      <c r="D17" s="222" t="s">
        <v>123</v>
      </c>
      <c r="E17" s="266"/>
      <c r="F17" s="284"/>
      <c r="G17" s="61"/>
    </row>
    <row r="18" spans="1:6" ht="15" customHeight="1">
      <c r="A18" s="265"/>
      <c r="B18" s="221"/>
      <c r="C18" s="221"/>
      <c r="D18" s="222"/>
      <c r="E18" s="266"/>
      <c r="F18" s="284"/>
    </row>
    <row r="19" spans="1:6" ht="15" customHeight="1">
      <c r="A19" s="265"/>
      <c r="B19" s="221"/>
      <c r="C19" s="217" t="s">
        <v>435</v>
      </c>
      <c r="D19" s="252" t="s">
        <v>169</v>
      </c>
      <c r="E19" s="266"/>
      <c r="F19" s="220">
        <f>SUM(E20:E20)</f>
        <v>0</v>
      </c>
    </row>
    <row r="20" spans="1:6" ht="15" customHeight="1">
      <c r="A20" s="265"/>
      <c r="B20" s="221"/>
      <c r="C20" s="221" t="s">
        <v>171</v>
      </c>
      <c r="D20" s="222" t="s">
        <v>125</v>
      </c>
      <c r="E20" s="266"/>
      <c r="F20" s="284"/>
    </row>
    <row r="21" spans="1:6" ht="15" customHeight="1">
      <c r="A21" s="265"/>
      <c r="B21" s="221"/>
      <c r="C21" s="221"/>
      <c r="D21" s="222"/>
      <c r="E21" s="266"/>
      <c r="F21" s="284"/>
    </row>
    <row r="22" spans="1:6" ht="15" customHeight="1">
      <c r="A22" s="265"/>
      <c r="B22" s="221"/>
      <c r="C22" s="217" t="s">
        <v>436</v>
      </c>
      <c r="D22" s="252" t="s">
        <v>176</v>
      </c>
      <c r="E22" s="266"/>
      <c r="F22" s="220">
        <f>+E23+E24+E25+E26+E27</f>
        <v>0</v>
      </c>
    </row>
    <row r="23" spans="1:7" ht="15" customHeight="1">
      <c r="A23" s="265"/>
      <c r="B23" s="221"/>
      <c r="C23" s="221" t="s">
        <v>476</v>
      </c>
      <c r="D23" s="222" t="s">
        <v>477</v>
      </c>
      <c r="E23" s="266"/>
      <c r="F23" s="220"/>
      <c r="G23" s="61"/>
    </row>
    <row r="24" spans="1:9" ht="15" customHeight="1">
      <c r="A24" s="265"/>
      <c r="B24" s="221"/>
      <c r="C24" s="221" t="s">
        <v>478</v>
      </c>
      <c r="D24" s="222" t="s">
        <v>479</v>
      </c>
      <c r="E24" s="266"/>
      <c r="F24" s="220"/>
      <c r="G24" s="77"/>
      <c r="I24" s="157"/>
    </row>
    <row r="25" spans="1:9" ht="15" customHeight="1">
      <c r="A25" s="265"/>
      <c r="B25" s="221"/>
      <c r="C25" s="221" t="s">
        <v>177</v>
      </c>
      <c r="D25" s="222" t="s">
        <v>178</v>
      </c>
      <c r="E25" s="266"/>
      <c r="F25" s="284"/>
      <c r="G25" s="61"/>
      <c r="I25" s="157"/>
    </row>
    <row r="26" spans="1:10" ht="15" customHeight="1">
      <c r="A26" s="265"/>
      <c r="B26" s="221"/>
      <c r="C26" s="221" t="s">
        <v>179</v>
      </c>
      <c r="D26" s="222" t="s">
        <v>126</v>
      </c>
      <c r="E26" s="223"/>
      <c r="F26" s="284"/>
      <c r="H26" s="61"/>
      <c r="J26" s="61"/>
    </row>
    <row r="27" spans="1:8" ht="15" customHeight="1">
      <c r="A27" s="265"/>
      <c r="B27" s="221"/>
      <c r="C27" s="221" t="s">
        <v>180</v>
      </c>
      <c r="D27" s="222" t="s">
        <v>181</v>
      </c>
      <c r="E27" s="223"/>
      <c r="F27" s="284"/>
      <c r="H27" s="61"/>
    </row>
    <row r="28" spans="1:6" ht="15" customHeight="1">
      <c r="A28" s="265"/>
      <c r="B28" s="221"/>
      <c r="C28" s="221"/>
      <c r="D28" s="222"/>
      <c r="E28" s="223"/>
      <c r="F28" s="284"/>
    </row>
    <row r="29" spans="1:7" ht="15" customHeight="1">
      <c r="A29" s="265"/>
      <c r="B29" s="221"/>
      <c r="C29" s="217" t="s">
        <v>437</v>
      </c>
      <c r="D29" s="614" t="s">
        <v>183</v>
      </c>
      <c r="E29" s="223"/>
      <c r="F29" s="220">
        <f>+E31+E33</f>
        <v>0</v>
      </c>
      <c r="G29" s="61"/>
    </row>
    <row r="30" spans="1:6" ht="15" customHeight="1">
      <c r="A30" s="265"/>
      <c r="B30" s="221"/>
      <c r="C30" s="221"/>
      <c r="D30" s="615"/>
      <c r="E30" s="223"/>
      <c r="F30" s="284"/>
    </row>
    <row r="31" spans="1:6" ht="15" customHeight="1">
      <c r="A31" s="265"/>
      <c r="B31" s="221"/>
      <c r="C31" s="221" t="s">
        <v>184</v>
      </c>
      <c r="D31" s="616" t="s">
        <v>185</v>
      </c>
      <c r="E31" s="266"/>
      <c r="F31" s="284"/>
    </row>
    <row r="32" spans="1:6" ht="15" customHeight="1">
      <c r="A32" s="265"/>
      <c r="B32" s="221"/>
      <c r="C32" s="221"/>
      <c r="D32" s="617"/>
      <c r="E32" s="223"/>
      <c r="F32" s="284"/>
    </row>
    <row r="33" spans="1:6" ht="15" customHeight="1">
      <c r="A33" s="265"/>
      <c r="B33" s="221"/>
      <c r="C33" s="221" t="s">
        <v>186</v>
      </c>
      <c r="D33" s="616" t="s">
        <v>189</v>
      </c>
      <c r="E33" s="266"/>
      <c r="F33" s="284"/>
    </row>
    <row r="34" spans="1:6" ht="15" customHeight="1">
      <c r="A34" s="265"/>
      <c r="B34" s="221"/>
      <c r="C34" s="221"/>
      <c r="D34" s="617"/>
      <c r="E34" s="266"/>
      <c r="F34" s="284"/>
    </row>
    <row r="35" spans="1:6" ht="15" customHeight="1" hidden="1">
      <c r="A35" s="265"/>
      <c r="B35" s="221"/>
      <c r="C35" s="221"/>
      <c r="D35" s="251"/>
      <c r="E35" s="223"/>
      <c r="F35" s="284"/>
    </row>
    <row r="36" spans="1:6" ht="15" customHeight="1" hidden="1">
      <c r="A36" s="265"/>
      <c r="B36" s="221"/>
      <c r="C36" s="217" t="s">
        <v>447</v>
      </c>
      <c r="D36" s="614" t="s">
        <v>191</v>
      </c>
      <c r="E36" s="223"/>
      <c r="F36" s="220">
        <f>+E38+E40+E42</f>
        <v>0</v>
      </c>
    </row>
    <row r="37" spans="1:6" ht="15" customHeight="1" hidden="1">
      <c r="A37" s="265"/>
      <c r="B37" s="221"/>
      <c r="C37" s="221"/>
      <c r="D37" s="615"/>
      <c r="E37" s="223"/>
      <c r="F37" s="284"/>
    </row>
    <row r="38" spans="1:6" ht="15" customHeight="1" hidden="1">
      <c r="A38" s="265"/>
      <c r="B38" s="221"/>
      <c r="C38" s="221" t="s">
        <v>192</v>
      </c>
      <c r="D38" s="616" t="s">
        <v>193</v>
      </c>
      <c r="E38" s="266"/>
      <c r="F38" s="284"/>
    </row>
    <row r="39" spans="1:6" ht="15" customHeight="1" hidden="1">
      <c r="A39" s="265"/>
      <c r="B39" s="221"/>
      <c r="C39" s="221"/>
      <c r="D39" s="617"/>
      <c r="E39" s="223"/>
      <c r="F39" s="284"/>
    </row>
    <row r="40" spans="1:6" ht="15" customHeight="1" hidden="1">
      <c r="A40" s="265"/>
      <c r="B40" s="221"/>
      <c r="C40" s="221" t="s">
        <v>194</v>
      </c>
      <c r="D40" s="616" t="s">
        <v>195</v>
      </c>
      <c r="E40" s="266"/>
      <c r="F40" s="284"/>
    </row>
    <row r="41" spans="1:6" ht="15" customHeight="1" hidden="1">
      <c r="A41" s="265"/>
      <c r="B41" s="221"/>
      <c r="C41" s="221"/>
      <c r="D41" s="617"/>
      <c r="E41" s="223"/>
      <c r="F41" s="284"/>
    </row>
    <row r="42" spans="1:6" ht="15" customHeight="1" hidden="1">
      <c r="A42" s="265"/>
      <c r="B42" s="221"/>
      <c r="C42" s="221" t="s">
        <v>196</v>
      </c>
      <c r="D42" s="251" t="s">
        <v>197</v>
      </c>
      <c r="E42" s="266"/>
      <c r="F42" s="284"/>
    </row>
    <row r="43" spans="1:6" ht="15" customHeight="1">
      <c r="A43" s="265"/>
      <c r="B43" s="221"/>
      <c r="C43" s="221"/>
      <c r="D43" s="251"/>
      <c r="E43" s="266"/>
      <c r="F43" s="284"/>
    </row>
    <row r="44" spans="1:6" ht="15" customHeight="1">
      <c r="A44" s="265"/>
      <c r="B44" s="221"/>
      <c r="C44" s="217" t="s">
        <v>447</v>
      </c>
      <c r="D44" s="614" t="s">
        <v>191</v>
      </c>
      <c r="E44" s="266"/>
      <c r="F44" s="220">
        <f>+E46+E47+E49</f>
        <v>0</v>
      </c>
    </row>
    <row r="45" spans="1:6" ht="25.5" customHeight="1">
      <c r="A45" s="265"/>
      <c r="B45" s="221"/>
      <c r="C45" s="221"/>
      <c r="D45" s="615"/>
      <c r="E45" s="266"/>
      <c r="F45" s="284"/>
    </row>
    <row r="46" spans="1:6" ht="25.5" customHeight="1">
      <c r="A46" s="265"/>
      <c r="B46" s="221"/>
      <c r="C46" s="221" t="s">
        <v>192</v>
      </c>
      <c r="D46" s="285" t="s">
        <v>46</v>
      </c>
      <c r="E46" s="266"/>
      <c r="F46" s="284"/>
    </row>
    <row r="47" spans="1:6" ht="15" customHeight="1">
      <c r="A47" s="265"/>
      <c r="B47" s="221"/>
      <c r="C47" s="221" t="s">
        <v>194</v>
      </c>
      <c r="D47" s="616" t="s">
        <v>195</v>
      </c>
      <c r="E47" s="266"/>
      <c r="F47" s="284"/>
    </row>
    <row r="48" spans="1:6" ht="15" customHeight="1">
      <c r="A48" s="265"/>
      <c r="B48" s="221"/>
      <c r="C48" s="221"/>
      <c r="D48" s="617"/>
      <c r="E48" s="266"/>
      <c r="F48" s="284"/>
    </row>
    <row r="49" spans="1:6" ht="15" customHeight="1">
      <c r="A49" s="265"/>
      <c r="B49" s="221"/>
      <c r="C49" s="221" t="s">
        <v>196</v>
      </c>
      <c r="D49" s="251" t="s">
        <v>197</v>
      </c>
      <c r="E49" s="223"/>
      <c r="F49" s="284"/>
    </row>
    <row r="50" spans="1:6" ht="15" customHeight="1">
      <c r="A50" s="265"/>
      <c r="B50" s="221"/>
      <c r="C50" s="221"/>
      <c r="D50" s="251"/>
      <c r="E50" s="223"/>
      <c r="F50" s="284"/>
    </row>
    <row r="51" spans="1:6" ht="15" customHeight="1" hidden="1">
      <c r="A51" s="265"/>
      <c r="B51" s="221"/>
      <c r="C51" s="217" t="s">
        <v>438</v>
      </c>
      <c r="D51" s="254" t="s">
        <v>199</v>
      </c>
      <c r="E51" s="223"/>
      <c r="F51" s="220">
        <f>+E52</f>
        <v>0</v>
      </c>
    </row>
    <row r="52" spans="1:6" ht="15" customHeight="1" hidden="1">
      <c r="A52" s="265"/>
      <c r="B52" s="221"/>
      <c r="C52" s="221" t="s">
        <v>200</v>
      </c>
      <c r="D52" s="251" t="s">
        <v>201</v>
      </c>
      <c r="E52" s="223"/>
      <c r="F52" s="284"/>
    </row>
    <row r="53" spans="1:6" ht="15" customHeight="1" hidden="1">
      <c r="A53" s="265"/>
      <c r="B53" s="221"/>
      <c r="C53" s="221"/>
      <c r="D53" s="251"/>
      <c r="E53" s="223"/>
      <c r="F53" s="284"/>
    </row>
    <row r="54" spans="1:6" ht="15" customHeight="1">
      <c r="A54" s="265"/>
      <c r="B54" s="217" t="s">
        <v>202</v>
      </c>
      <c r="C54" s="221"/>
      <c r="D54" s="252" t="s">
        <v>157</v>
      </c>
      <c r="E54" s="223"/>
      <c r="F54" s="286">
        <f>+F60+F67+F82+F86+F90+F74+F95</f>
        <v>0</v>
      </c>
    </row>
    <row r="55" spans="1:6" ht="15" customHeight="1">
      <c r="A55" s="265"/>
      <c r="B55" s="217"/>
      <c r="C55" s="221"/>
      <c r="D55" s="252"/>
      <c r="E55" s="223"/>
      <c r="F55" s="287"/>
    </row>
    <row r="56" spans="1:6" ht="15" customHeight="1" hidden="1">
      <c r="A56" s="265"/>
      <c r="B56" s="221"/>
      <c r="C56" s="217" t="s">
        <v>439</v>
      </c>
      <c r="D56" s="252" t="s">
        <v>97</v>
      </c>
      <c r="E56" s="223"/>
      <c r="F56" s="220">
        <f>+E57+E58+E59</f>
        <v>0</v>
      </c>
    </row>
    <row r="57" spans="1:6" ht="15" customHeight="1" hidden="1">
      <c r="A57" s="265"/>
      <c r="B57" s="221"/>
      <c r="C57" s="221" t="s">
        <v>203</v>
      </c>
      <c r="D57" s="222" t="s">
        <v>204</v>
      </c>
      <c r="E57" s="223"/>
      <c r="F57" s="284"/>
    </row>
    <row r="58" spans="1:6" ht="15" customHeight="1" hidden="1">
      <c r="A58" s="265"/>
      <c r="B58" s="221"/>
      <c r="C58" s="221" t="s">
        <v>205</v>
      </c>
      <c r="D58" s="222" t="s">
        <v>206</v>
      </c>
      <c r="E58" s="223"/>
      <c r="F58" s="284"/>
    </row>
    <row r="59" spans="1:6" ht="15" customHeight="1" hidden="1">
      <c r="A59" s="265"/>
      <c r="B59" s="221"/>
      <c r="C59" s="221" t="s">
        <v>207</v>
      </c>
      <c r="D59" s="222" t="s">
        <v>208</v>
      </c>
      <c r="E59" s="223"/>
      <c r="F59" s="284"/>
    </row>
    <row r="60" spans="1:6" ht="15" customHeight="1">
      <c r="A60" s="265"/>
      <c r="B60" s="221"/>
      <c r="C60" s="217" t="s">
        <v>209</v>
      </c>
      <c r="D60" s="252" t="s">
        <v>210</v>
      </c>
      <c r="E60" s="223"/>
      <c r="F60" s="220">
        <f>+E61+E62+E63+E64+E65</f>
        <v>0</v>
      </c>
    </row>
    <row r="61" spans="1:6" ht="15" customHeight="1" hidden="1">
      <c r="A61" s="265"/>
      <c r="B61" s="221"/>
      <c r="C61" s="221" t="s">
        <v>211</v>
      </c>
      <c r="D61" s="222" t="s">
        <v>212</v>
      </c>
      <c r="E61" s="223"/>
      <c r="F61" s="284"/>
    </row>
    <row r="62" spans="1:6" ht="15" customHeight="1" hidden="1">
      <c r="A62" s="265"/>
      <c r="B62" s="221"/>
      <c r="C62" s="221" t="s">
        <v>213</v>
      </c>
      <c r="D62" s="222" t="s">
        <v>214</v>
      </c>
      <c r="E62" s="223"/>
      <c r="F62" s="284"/>
    </row>
    <row r="63" spans="1:6" ht="15" customHeight="1">
      <c r="A63" s="265"/>
      <c r="B63" s="221"/>
      <c r="C63" s="221" t="s">
        <v>220</v>
      </c>
      <c r="D63" s="222" t="s">
        <v>221</v>
      </c>
      <c r="E63" s="223"/>
      <c r="F63" s="284"/>
    </row>
    <row r="64" spans="1:6" ht="15" customHeight="1">
      <c r="A64" s="265"/>
      <c r="B64" s="221"/>
      <c r="C64" s="221" t="s">
        <v>223</v>
      </c>
      <c r="D64" s="222" t="s">
        <v>224</v>
      </c>
      <c r="E64" s="223"/>
      <c r="F64" s="284"/>
    </row>
    <row r="65" spans="1:6" ht="15" customHeight="1" hidden="1">
      <c r="A65" s="265"/>
      <c r="B65" s="221"/>
      <c r="C65" s="221" t="s">
        <v>222</v>
      </c>
      <c r="D65" s="222" t="s">
        <v>225</v>
      </c>
      <c r="E65" s="223"/>
      <c r="F65" s="284"/>
    </row>
    <row r="66" spans="1:6" ht="15" customHeight="1">
      <c r="A66" s="265"/>
      <c r="B66" s="221"/>
      <c r="C66" s="221"/>
      <c r="D66" s="222"/>
      <c r="E66" s="223"/>
      <c r="F66" s="284"/>
    </row>
    <row r="67" spans="1:6" ht="15" customHeight="1">
      <c r="A67" s="265"/>
      <c r="B67" s="221"/>
      <c r="C67" s="217" t="s">
        <v>226</v>
      </c>
      <c r="D67" s="252" t="s">
        <v>227</v>
      </c>
      <c r="E67" s="223"/>
      <c r="F67" s="220">
        <f>+E68+E69+E70</f>
        <v>0</v>
      </c>
    </row>
    <row r="68" spans="1:6" ht="15" customHeight="1">
      <c r="A68" s="265"/>
      <c r="B68" s="221"/>
      <c r="C68" s="221" t="s">
        <v>228</v>
      </c>
      <c r="D68" s="222" t="s">
        <v>229</v>
      </c>
      <c r="E68" s="223"/>
      <c r="F68" s="284"/>
    </row>
    <row r="69" spans="1:6" ht="15" customHeight="1">
      <c r="A69" s="265"/>
      <c r="B69" s="221"/>
      <c r="C69" s="221" t="s">
        <v>231</v>
      </c>
      <c r="D69" s="222" t="s">
        <v>230</v>
      </c>
      <c r="E69" s="223"/>
      <c r="F69" s="284"/>
    </row>
    <row r="70" spans="1:6" ht="15" customHeight="1">
      <c r="A70" s="265"/>
      <c r="B70" s="221"/>
      <c r="C70" s="221" t="s">
        <v>232</v>
      </c>
      <c r="D70" s="222" t="s">
        <v>233</v>
      </c>
      <c r="E70" s="223"/>
      <c r="F70" s="284"/>
    </row>
    <row r="71" spans="1:6" ht="15" customHeight="1" hidden="1">
      <c r="A71" s="265"/>
      <c r="B71" s="221"/>
      <c r="C71" s="221" t="s">
        <v>234</v>
      </c>
      <c r="D71" s="222" t="s">
        <v>235</v>
      </c>
      <c r="E71" s="223"/>
      <c r="F71" s="284"/>
    </row>
    <row r="72" spans="1:6" ht="15" customHeight="1">
      <c r="A72" s="265"/>
      <c r="B72" s="221"/>
      <c r="C72" s="221"/>
      <c r="D72" s="222"/>
      <c r="E72" s="223"/>
      <c r="F72" s="284"/>
    </row>
    <row r="73" spans="1:6" ht="15" customHeight="1">
      <c r="A73" s="265"/>
      <c r="B73" s="221"/>
      <c r="C73" s="221"/>
      <c r="D73" s="222"/>
      <c r="E73" s="223"/>
      <c r="F73" s="284"/>
    </row>
    <row r="74" spans="1:6" ht="15" customHeight="1">
      <c r="A74" s="265"/>
      <c r="B74" s="221"/>
      <c r="C74" s="217" t="s">
        <v>236</v>
      </c>
      <c r="D74" s="252" t="s">
        <v>237</v>
      </c>
      <c r="E74" s="223"/>
      <c r="F74" s="220">
        <f>+E75+E76+E77+E78+E79+E80</f>
        <v>0</v>
      </c>
    </row>
    <row r="75" spans="1:6" ht="15" customHeight="1">
      <c r="A75" s="265"/>
      <c r="B75" s="221"/>
      <c r="C75" s="221" t="s">
        <v>239</v>
      </c>
      <c r="D75" s="222" t="s">
        <v>238</v>
      </c>
      <c r="E75" s="223"/>
      <c r="F75" s="284"/>
    </row>
    <row r="76" spans="1:6" ht="15" customHeight="1">
      <c r="A76" s="265"/>
      <c r="B76" s="221"/>
      <c r="C76" s="221" t="s">
        <v>240</v>
      </c>
      <c r="D76" s="222" t="s">
        <v>241</v>
      </c>
      <c r="E76" s="223"/>
      <c r="F76" s="284"/>
    </row>
    <row r="77" spans="1:6" ht="15" customHeight="1">
      <c r="A77" s="265"/>
      <c r="B77" s="221"/>
      <c r="C77" s="221" t="s">
        <v>242</v>
      </c>
      <c r="D77" s="222" t="s">
        <v>243</v>
      </c>
      <c r="E77" s="223"/>
      <c r="F77" s="284"/>
    </row>
    <row r="78" spans="1:6" ht="15" customHeight="1">
      <c r="A78" s="265"/>
      <c r="B78" s="221"/>
      <c r="C78" s="221" t="s">
        <v>244</v>
      </c>
      <c r="D78" s="222" t="s">
        <v>245</v>
      </c>
      <c r="E78" s="223"/>
      <c r="F78" s="284"/>
    </row>
    <row r="79" spans="1:6" ht="15" customHeight="1">
      <c r="A79" s="265"/>
      <c r="B79" s="221"/>
      <c r="C79" s="221" t="s">
        <v>246</v>
      </c>
      <c r="D79" s="222" t="s">
        <v>247</v>
      </c>
      <c r="E79" s="223"/>
      <c r="F79" s="284"/>
    </row>
    <row r="80" spans="1:6" ht="15" customHeight="1">
      <c r="A80" s="265"/>
      <c r="B80" s="221"/>
      <c r="C80" s="221" t="s">
        <v>248</v>
      </c>
      <c r="D80" s="222" t="s">
        <v>249</v>
      </c>
      <c r="E80" s="223"/>
      <c r="F80" s="284"/>
    </row>
    <row r="81" spans="1:6" ht="15" customHeight="1">
      <c r="A81" s="265"/>
      <c r="B81" s="221"/>
      <c r="C81" s="221"/>
      <c r="D81" s="222"/>
      <c r="E81" s="223"/>
      <c r="F81" s="284"/>
    </row>
    <row r="82" spans="1:6" ht="15" customHeight="1">
      <c r="A82" s="265"/>
      <c r="B82" s="221"/>
      <c r="C82" s="217" t="s">
        <v>250</v>
      </c>
      <c r="D82" s="252" t="s">
        <v>251</v>
      </c>
      <c r="E82" s="223"/>
      <c r="F82" s="220">
        <f>+E83+E84</f>
        <v>0</v>
      </c>
    </row>
    <row r="83" spans="1:10" ht="15" customHeight="1">
      <c r="A83" s="265"/>
      <c r="B83" s="221"/>
      <c r="C83" s="221" t="s">
        <v>252</v>
      </c>
      <c r="D83" s="222" t="s">
        <v>253</v>
      </c>
      <c r="E83" s="223"/>
      <c r="F83" s="284"/>
      <c r="J83" s="142"/>
    </row>
    <row r="84" spans="1:10" ht="15" customHeight="1">
      <c r="A84" s="265"/>
      <c r="B84" s="221"/>
      <c r="C84" s="221" t="s">
        <v>254</v>
      </c>
      <c r="D84" s="222" t="s">
        <v>255</v>
      </c>
      <c r="E84" s="223"/>
      <c r="F84" s="284"/>
      <c r="I84" s="157"/>
      <c r="J84" s="142"/>
    </row>
    <row r="85" spans="1:10" ht="15" customHeight="1">
      <c r="A85" s="265"/>
      <c r="B85" s="221"/>
      <c r="C85" s="221"/>
      <c r="D85" s="222"/>
      <c r="E85" s="223"/>
      <c r="F85" s="284"/>
      <c r="I85" s="157"/>
      <c r="J85" s="157"/>
    </row>
    <row r="86" spans="1:10" ht="15" customHeight="1">
      <c r="A86" s="265"/>
      <c r="B86" s="221"/>
      <c r="C86" s="217" t="s">
        <v>256</v>
      </c>
      <c r="D86" s="252" t="s">
        <v>257</v>
      </c>
      <c r="E86" s="223"/>
      <c r="F86" s="220">
        <f>+E87+E88</f>
        <v>0</v>
      </c>
      <c r="J86" s="142"/>
    </row>
    <row r="87" spans="1:6" ht="15" customHeight="1">
      <c r="A87" s="265"/>
      <c r="B87" s="221"/>
      <c r="C87" s="221" t="s">
        <v>258</v>
      </c>
      <c r="D87" s="222" t="s">
        <v>259</v>
      </c>
      <c r="E87" s="266"/>
      <c r="F87" s="284"/>
    </row>
    <row r="88" spans="1:6" ht="15" customHeight="1" hidden="1">
      <c r="A88" s="265"/>
      <c r="B88" s="221"/>
      <c r="C88" s="221" t="s">
        <v>260</v>
      </c>
      <c r="D88" s="222" t="s">
        <v>261</v>
      </c>
      <c r="E88" s="223"/>
      <c r="F88" s="284"/>
    </row>
    <row r="89" spans="1:6" ht="15" customHeight="1">
      <c r="A89" s="265"/>
      <c r="B89" s="221"/>
      <c r="C89" s="221"/>
      <c r="D89" s="222"/>
      <c r="E89" s="223"/>
      <c r="F89" s="284"/>
    </row>
    <row r="90" spans="1:6" ht="15" customHeight="1">
      <c r="A90" s="265"/>
      <c r="B90" s="221"/>
      <c r="C90" s="217" t="s">
        <v>262</v>
      </c>
      <c r="D90" s="252" t="s">
        <v>263</v>
      </c>
      <c r="E90" s="223"/>
      <c r="F90" s="220">
        <f>+E91+E92+E93</f>
        <v>0</v>
      </c>
    </row>
    <row r="91" spans="1:6" ht="15" customHeight="1">
      <c r="A91" s="265"/>
      <c r="B91" s="221"/>
      <c r="C91" s="221" t="s">
        <v>264</v>
      </c>
      <c r="D91" s="222" t="s">
        <v>265</v>
      </c>
      <c r="E91" s="223"/>
      <c r="F91" s="284"/>
    </row>
    <row r="92" spans="1:6" ht="15" customHeight="1" hidden="1">
      <c r="A92" s="265"/>
      <c r="B92" s="221"/>
      <c r="C92" s="221" t="s">
        <v>266</v>
      </c>
      <c r="D92" s="222" t="s">
        <v>267</v>
      </c>
      <c r="E92" s="223"/>
      <c r="F92" s="284"/>
    </row>
    <row r="93" spans="1:6" ht="15" customHeight="1" hidden="1">
      <c r="A93" s="265"/>
      <c r="B93" s="221"/>
      <c r="C93" s="221" t="s">
        <v>268</v>
      </c>
      <c r="D93" s="222" t="s">
        <v>269</v>
      </c>
      <c r="E93" s="223"/>
      <c r="F93" s="284"/>
    </row>
    <row r="94" spans="1:6" ht="15" customHeight="1">
      <c r="A94" s="265"/>
      <c r="B94" s="221"/>
      <c r="C94" s="221"/>
      <c r="D94" s="222"/>
      <c r="E94" s="223"/>
      <c r="F94" s="284"/>
    </row>
    <row r="95" spans="1:6" ht="15" customHeight="1">
      <c r="A95" s="265"/>
      <c r="B95" s="221"/>
      <c r="C95" s="217" t="s">
        <v>270</v>
      </c>
      <c r="D95" s="252" t="s">
        <v>271</v>
      </c>
      <c r="E95" s="223"/>
      <c r="F95" s="220">
        <f>+E100+E101+E105</f>
        <v>0</v>
      </c>
    </row>
    <row r="96" spans="1:6" ht="15" customHeight="1" hidden="1">
      <c r="A96" s="265"/>
      <c r="B96" s="221"/>
      <c r="C96" s="221" t="s">
        <v>272</v>
      </c>
      <c r="D96" s="222" t="s">
        <v>273</v>
      </c>
      <c r="E96" s="223"/>
      <c r="F96" s="284"/>
    </row>
    <row r="97" spans="1:6" ht="15" customHeight="1" hidden="1">
      <c r="A97" s="265"/>
      <c r="B97" s="221"/>
      <c r="C97" s="221" t="s">
        <v>274</v>
      </c>
      <c r="D97" s="222" t="s">
        <v>275</v>
      </c>
      <c r="E97" s="223"/>
      <c r="F97" s="284"/>
    </row>
    <row r="98" spans="1:6" ht="15" customHeight="1" hidden="1">
      <c r="A98" s="265"/>
      <c r="B98" s="221"/>
      <c r="C98" s="221" t="s">
        <v>276</v>
      </c>
      <c r="D98" s="222" t="s">
        <v>277</v>
      </c>
      <c r="E98" s="223"/>
      <c r="F98" s="284"/>
    </row>
    <row r="99" spans="1:6" ht="15" customHeight="1" hidden="1">
      <c r="A99" s="265"/>
      <c r="B99" s="221"/>
      <c r="C99" s="221" t="s">
        <v>278</v>
      </c>
      <c r="D99" s="222" t="s">
        <v>279</v>
      </c>
      <c r="E99" s="223"/>
      <c r="F99" s="284"/>
    </row>
    <row r="100" spans="1:6" ht="15" customHeight="1">
      <c r="A100" s="265"/>
      <c r="B100" s="221"/>
      <c r="C100" s="221" t="s">
        <v>272</v>
      </c>
      <c r="D100" s="222" t="s">
        <v>273</v>
      </c>
      <c r="E100" s="223"/>
      <c r="F100" s="284"/>
    </row>
    <row r="101" spans="1:6" ht="26.25" customHeight="1">
      <c r="A101" s="265"/>
      <c r="B101" s="221"/>
      <c r="C101" s="221" t="s">
        <v>280</v>
      </c>
      <c r="D101" s="222" t="s">
        <v>281</v>
      </c>
      <c r="E101" s="223"/>
      <c r="F101" s="284"/>
    </row>
    <row r="102" spans="1:6" ht="15" customHeight="1" hidden="1">
      <c r="A102" s="265"/>
      <c r="B102" s="221"/>
      <c r="C102" s="221" t="s">
        <v>282</v>
      </c>
      <c r="D102" s="616" t="s">
        <v>283</v>
      </c>
      <c r="E102" s="223"/>
      <c r="F102" s="284"/>
    </row>
    <row r="103" spans="1:6" ht="15" customHeight="1" hidden="1">
      <c r="A103" s="265"/>
      <c r="B103" s="221"/>
      <c r="C103" s="221"/>
      <c r="D103" s="617"/>
      <c r="E103" s="223"/>
      <c r="F103" s="284"/>
    </row>
    <row r="104" spans="1:6" ht="15" customHeight="1" hidden="1">
      <c r="A104" s="265"/>
      <c r="B104" s="221"/>
      <c r="C104" s="221" t="s">
        <v>284</v>
      </c>
      <c r="D104" s="251" t="s">
        <v>285</v>
      </c>
      <c r="E104" s="223"/>
      <c r="F104" s="284"/>
    </row>
    <row r="105" spans="1:6" ht="15" customHeight="1">
      <c r="A105" s="265"/>
      <c r="B105" s="221"/>
      <c r="C105" s="221" t="s">
        <v>282</v>
      </c>
      <c r="D105" s="251" t="s">
        <v>555</v>
      </c>
      <c r="E105" s="223"/>
      <c r="F105" s="284"/>
    </row>
    <row r="106" spans="1:6" ht="15" customHeight="1" hidden="1">
      <c r="A106" s="265"/>
      <c r="B106" s="221"/>
      <c r="C106" s="217" t="s">
        <v>286</v>
      </c>
      <c r="D106" s="254" t="s">
        <v>287</v>
      </c>
      <c r="E106" s="223"/>
      <c r="F106" s="220">
        <f>+E107+E108</f>
        <v>0</v>
      </c>
    </row>
    <row r="107" spans="1:6" ht="15" customHeight="1" hidden="1">
      <c r="A107" s="265"/>
      <c r="B107" s="221"/>
      <c r="C107" s="221" t="s">
        <v>288</v>
      </c>
      <c r="D107" s="251" t="s">
        <v>289</v>
      </c>
      <c r="E107" s="223"/>
      <c r="F107" s="284"/>
    </row>
    <row r="108" spans="1:6" ht="15" customHeight="1" hidden="1">
      <c r="A108" s="265"/>
      <c r="B108" s="221"/>
      <c r="C108" s="221" t="s">
        <v>290</v>
      </c>
      <c r="D108" s="251" t="s">
        <v>291</v>
      </c>
      <c r="E108" s="223"/>
      <c r="F108" s="284"/>
    </row>
    <row r="109" spans="1:6" ht="15" customHeight="1" hidden="1">
      <c r="A109" s="265"/>
      <c r="B109" s="221"/>
      <c r="C109" s="221"/>
      <c r="D109" s="251"/>
      <c r="E109" s="223"/>
      <c r="F109" s="284"/>
    </row>
    <row r="110" spans="1:6" ht="15" customHeight="1">
      <c r="A110" s="265"/>
      <c r="B110" s="221"/>
      <c r="C110" s="221"/>
      <c r="D110" s="251"/>
      <c r="E110" s="223"/>
      <c r="F110" s="284"/>
    </row>
    <row r="111" spans="1:6" ht="15" customHeight="1">
      <c r="A111" s="265"/>
      <c r="B111" s="217" t="s">
        <v>292</v>
      </c>
      <c r="C111" s="221"/>
      <c r="D111" s="252" t="s">
        <v>105</v>
      </c>
      <c r="E111" s="223"/>
      <c r="F111" s="220">
        <f>+F113+F124+F138+F134</f>
        <v>0</v>
      </c>
    </row>
    <row r="112" spans="1:6" ht="15" customHeight="1">
      <c r="A112" s="265"/>
      <c r="B112" s="217"/>
      <c r="C112" s="221"/>
      <c r="D112" s="252"/>
      <c r="E112" s="223"/>
      <c r="F112" s="283"/>
    </row>
    <row r="113" spans="1:6" ht="15" customHeight="1">
      <c r="A113" s="265"/>
      <c r="B113" s="217"/>
      <c r="C113" s="217" t="s">
        <v>293</v>
      </c>
      <c r="D113" s="252" t="s">
        <v>294</v>
      </c>
      <c r="E113" s="223"/>
      <c r="F113" s="220">
        <f>+E114+E115+E116</f>
        <v>0</v>
      </c>
    </row>
    <row r="114" spans="1:6" ht="15" customHeight="1" hidden="1">
      <c r="A114" s="265"/>
      <c r="B114" s="217"/>
      <c r="C114" s="221" t="s">
        <v>295</v>
      </c>
      <c r="D114" s="222" t="s">
        <v>297</v>
      </c>
      <c r="E114" s="223"/>
      <c r="F114" s="283"/>
    </row>
    <row r="115" spans="1:6" ht="15" customHeight="1">
      <c r="A115" s="265"/>
      <c r="B115" s="217"/>
      <c r="C115" s="221" t="s">
        <v>299</v>
      </c>
      <c r="D115" s="222" t="s">
        <v>298</v>
      </c>
      <c r="E115" s="223"/>
      <c r="F115" s="283"/>
    </row>
    <row r="116" spans="1:6" ht="15" customHeight="1" hidden="1">
      <c r="A116" s="265"/>
      <c r="B116" s="217"/>
      <c r="C116" s="221" t="s">
        <v>300</v>
      </c>
      <c r="D116" s="222" t="s">
        <v>301</v>
      </c>
      <c r="E116" s="223"/>
      <c r="F116" s="283"/>
    </row>
    <row r="117" spans="1:6" ht="15" customHeight="1">
      <c r="A117" s="265"/>
      <c r="B117" s="217"/>
      <c r="C117" s="221"/>
      <c r="D117" s="222"/>
      <c r="E117" s="223"/>
      <c r="F117" s="283"/>
    </row>
    <row r="118" spans="1:6" ht="15" customHeight="1" hidden="1">
      <c r="A118" s="265"/>
      <c r="B118" s="217"/>
      <c r="C118" s="217" t="s">
        <v>302</v>
      </c>
      <c r="D118" s="252" t="s">
        <v>304</v>
      </c>
      <c r="E118" s="223"/>
      <c r="F118" s="220">
        <f>+E119+E120</f>
        <v>0</v>
      </c>
    </row>
    <row r="119" spans="1:6" ht="15" customHeight="1" hidden="1">
      <c r="A119" s="265"/>
      <c r="B119" s="217"/>
      <c r="C119" s="221" t="s">
        <v>305</v>
      </c>
      <c r="D119" s="222" t="s">
        <v>306</v>
      </c>
      <c r="E119" s="223"/>
      <c r="F119" s="283"/>
    </row>
    <row r="120" spans="1:6" ht="15" customHeight="1" hidden="1">
      <c r="A120" s="265"/>
      <c r="B120" s="217"/>
      <c r="C120" s="221" t="s">
        <v>307</v>
      </c>
      <c r="D120" s="222" t="s">
        <v>308</v>
      </c>
      <c r="E120" s="223"/>
      <c r="F120" s="283"/>
    </row>
    <row r="121" spans="1:6" ht="15" customHeight="1" hidden="1">
      <c r="A121" s="265"/>
      <c r="B121" s="217"/>
      <c r="C121" s="221"/>
      <c r="D121" s="222"/>
      <c r="E121" s="223"/>
      <c r="F121" s="283"/>
    </row>
    <row r="122" spans="1:6" ht="15" customHeight="1" hidden="1">
      <c r="A122" s="265"/>
      <c r="B122" s="217"/>
      <c r="C122" s="221"/>
      <c r="D122" s="250"/>
      <c r="E122" s="223"/>
      <c r="F122" s="283"/>
    </row>
    <row r="123" spans="1:6" ht="15" customHeight="1" hidden="1">
      <c r="A123" s="265"/>
      <c r="B123" s="217"/>
      <c r="C123" s="221"/>
      <c r="D123" s="250"/>
      <c r="E123" s="223"/>
      <c r="F123" s="283"/>
    </row>
    <row r="124" spans="1:6" ht="15" customHeight="1">
      <c r="A124" s="265"/>
      <c r="B124" s="217"/>
      <c r="C124" s="217" t="s">
        <v>309</v>
      </c>
      <c r="D124" s="614" t="s">
        <v>310</v>
      </c>
      <c r="E124" s="223"/>
      <c r="F124" s="220">
        <f>+E126+E132</f>
        <v>0</v>
      </c>
    </row>
    <row r="125" spans="1:6" ht="15" customHeight="1">
      <c r="A125" s="265"/>
      <c r="B125" s="217"/>
      <c r="C125" s="217"/>
      <c r="D125" s="615"/>
      <c r="E125" s="223"/>
      <c r="F125" s="283"/>
    </row>
    <row r="126" spans="1:6" ht="15" customHeight="1">
      <c r="A126" s="265"/>
      <c r="B126" s="217"/>
      <c r="C126" s="221" t="s">
        <v>311</v>
      </c>
      <c r="D126" s="222" t="s">
        <v>312</v>
      </c>
      <c r="E126" s="223"/>
      <c r="F126" s="283"/>
    </row>
    <row r="127" spans="1:6" ht="15" customHeight="1" hidden="1">
      <c r="A127" s="265"/>
      <c r="B127" s="217"/>
      <c r="C127" s="221" t="s">
        <v>313</v>
      </c>
      <c r="D127" s="222" t="s">
        <v>314</v>
      </c>
      <c r="E127" s="223"/>
      <c r="F127" s="283"/>
    </row>
    <row r="128" spans="1:6" ht="15" customHeight="1" hidden="1">
      <c r="A128" s="265"/>
      <c r="B128" s="217"/>
      <c r="C128" s="221" t="s">
        <v>315</v>
      </c>
      <c r="D128" s="222" t="s">
        <v>316</v>
      </c>
      <c r="E128" s="223"/>
      <c r="F128" s="283"/>
    </row>
    <row r="129" spans="1:6" ht="15" customHeight="1" hidden="1">
      <c r="A129" s="265"/>
      <c r="B129" s="217"/>
      <c r="C129" s="221" t="s">
        <v>317</v>
      </c>
      <c r="D129" s="222" t="s">
        <v>318</v>
      </c>
      <c r="E129" s="223"/>
      <c r="F129" s="283"/>
    </row>
    <row r="130" spans="1:6" ht="15" customHeight="1" hidden="1">
      <c r="A130" s="265"/>
      <c r="B130" s="217"/>
      <c r="C130" s="221" t="s">
        <v>319</v>
      </c>
      <c r="D130" s="222" t="s">
        <v>321</v>
      </c>
      <c r="E130" s="223"/>
      <c r="F130" s="283"/>
    </row>
    <row r="131" spans="1:6" ht="15" customHeight="1" hidden="1">
      <c r="A131" s="265"/>
      <c r="B131" s="217"/>
      <c r="C131" s="221" t="s">
        <v>322</v>
      </c>
      <c r="D131" s="222" t="s">
        <v>323</v>
      </c>
      <c r="E131" s="223"/>
      <c r="F131" s="283"/>
    </row>
    <row r="132" spans="1:6" ht="29.25" customHeight="1">
      <c r="A132" s="265"/>
      <c r="B132" s="217"/>
      <c r="C132" s="221" t="s">
        <v>315</v>
      </c>
      <c r="D132" s="222" t="s">
        <v>316</v>
      </c>
      <c r="E132" s="223"/>
      <c r="F132" s="283"/>
    </row>
    <row r="133" spans="1:6" ht="15" customHeight="1">
      <c r="A133" s="265"/>
      <c r="B133" s="217"/>
      <c r="C133" s="221"/>
      <c r="D133" s="222"/>
      <c r="E133" s="223"/>
      <c r="F133" s="283"/>
    </row>
    <row r="134" spans="1:6" ht="15" customHeight="1">
      <c r="A134" s="265"/>
      <c r="B134" s="217"/>
      <c r="C134" s="217" t="s">
        <v>324</v>
      </c>
      <c r="D134" s="218" t="s">
        <v>377</v>
      </c>
      <c r="E134" s="223"/>
      <c r="F134" s="220">
        <f>+E135+E136</f>
        <v>0</v>
      </c>
    </row>
    <row r="135" spans="1:6" ht="15" customHeight="1">
      <c r="A135" s="265"/>
      <c r="B135" s="217"/>
      <c r="C135" s="221" t="s">
        <v>326</v>
      </c>
      <c r="D135" s="222" t="s">
        <v>423</v>
      </c>
      <c r="E135" s="223"/>
      <c r="F135" s="220"/>
    </row>
    <row r="136" spans="1:6" ht="15" customHeight="1">
      <c r="A136" s="265"/>
      <c r="B136" s="217"/>
      <c r="C136" s="221" t="s">
        <v>328</v>
      </c>
      <c r="D136" s="222" t="s">
        <v>378</v>
      </c>
      <c r="E136" s="223"/>
      <c r="F136" s="283"/>
    </row>
    <row r="137" spans="1:6" ht="14.25" customHeight="1">
      <c r="A137" s="265"/>
      <c r="B137" s="217"/>
      <c r="C137" s="221"/>
      <c r="D137" s="222"/>
      <c r="E137" s="223"/>
      <c r="F137" s="283"/>
    </row>
    <row r="138" spans="1:6" ht="15" customHeight="1">
      <c r="A138" s="265"/>
      <c r="B138" s="217"/>
      <c r="C138" s="217" t="s">
        <v>330</v>
      </c>
      <c r="D138" s="252" t="s">
        <v>331</v>
      </c>
      <c r="E138" s="223"/>
      <c r="F138" s="220">
        <f>+E139+E140+E141+E142</f>
        <v>0</v>
      </c>
    </row>
    <row r="139" spans="1:6" ht="15" customHeight="1">
      <c r="A139" s="265"/>
      <c r="B139" s="217"/>
      <c r="C139" s="221" t="s">
        <v>332</v>
      </c>
      <c r="D139" s="222" t="s">
        <v>337</v>
      </c>
      <c r="E139" s="223"/>
      <c r="F139" s="283"/>
    </row>
    <row r="140" spans="1:6" ht="15" customHeight="1">
      <c r="A140" s="265"/>
      <c r="B140" s="217"/>
      <c r="C140" s="221" t="s">
        <v>333</v>
      </c>
      <c r="D140" s="222" t="s">
        <v>338</v>
      </c>
      <c r="E140" s="223"/>
      <c r="F140" s="283"/>
    </row>
    <row r="141" spans="1:6" ht="15" customHeight="1">
      <c r="A141" s="265"/>
      <c r="B141" s="217"/>
      <c r="C141" s="221" t="s">
        <v>334</v>
      </c>
      <c r="D141" s="222" t="s">
        <v>339</v>
      </c>
      <c r="E141" s="223"/>
      <c r="F141" s="283"/>
    </row>
    <row r="142" spans="1:6" ht="15" customHeight="1">
      <c r="A142" s="265"/>
      <c r="B142" s="217"/>
      <c r="C142" s="221" t="s">
        <v>343</v>
      </c>
      <c r="D142" s="222" t="s">
        <v>342</v>
      </c>
      <c r="E142" s="223"/>
      <c r="F142" s="283"/>
    </row>
    <row r="143" spans="1:6" ht="15" customHeight="1">
      <c r="A143" s="265"/>
      <c r="B143" s="217"/>
      <c r="C143" s="221"/>
      <c r="D143" s="222"/>
      <c r="E143" s="223"/>
      <c r="F143" s="283"/>
    </row>
    <row r="144" spans="1:6" ht="15" customHeight="1" hidden="1">
      <c r="A144" s="265"/>
      <c r="B144" s="217" t="s">
        <v>448</v>
      </c>
      <c r="C144" s="221"/>
      <c r="D144" s="252" t="s">
        <v>449</v>
      </c>
      <c r="E144" s="223"/>
      <c r="F144" s="283">
        <f>+F146</f>
        <v>0</v>
      </c>
    </row>
    <row r="145" spans="1:6" ht="15" customHeight="1" hidden="1">
      <c r="A145" s="265"/>
      <c r="B145" s="217"/>
      <c r="C145" s="221"/>
      <c r="D145" s="222"/>
      <c r="E145" s="223"/>
      <c r="F145" s="283"/>
    </row>
    <row r="146" spans="1:6" ht="15" customHeight="1" hidden="1">
      <c r="A146" s="265"/>
      <c r="B146" s="217"/>
      <c r="C146" s="217" t="s">
        <v>344</v>
      </c>
      <c r="D146" s="252" t="s">
        <v>345</v>
      </c>
      <c r="E146" s="223"/>
      <c r="F146" s="220">
        <f>+E147</f>
        <v>0</v>
      </c>
    </row>
    <row r="147" spans="1:6" ht="15" customHeight="1" hidden="1">
      <c r="A147" s="265"/>
      <c r="B147" s="217"/>
      <c r="C147" s="221" t="s">
        <v>346</v>
      </c>
      <c r="D147" s="616" t="s">
        <v>347</v>
      </c>
      <c r="E147" s="223"/>
      <c r="F147" s="283"/>
    </row>
    <row r="148" spans="1:6" ht="15" customHeight="1" hidden="1">
      <c r="A148" s="265"/>
      <c r="B148" s="217"/>
      <c r="C148" s="221"/>
      <c r="D148" s="617"/>
      <c r="E148" s="223"/>
      <c r="F148" s="283"/>
    </row>
    <row r="149" spans="1:6" ht="15" customHeight="1" hidden="1">
      <c r="A149" s="265"/>
      <c r="B149" s="221"/>
      <c r="C149" s="221"/>
      <c r="D149" s="222"/>
      <c r="E149" s="223"/>
      <c r="F149" s="284"/>
    </row>
    <row r="150" spans="1:6" ht="15" customHeight="1">
      <c r="A150" s="265"/>
      <c r="B150" s="217" t="s">
        <v>348</v>
      </c>
      <c r="C150" s="221"/>
      <c r="D150" s="252" t="s">
        <v>107</v>
      </c>
      <c r="E150" s="223"/>
      <c r="F150" s="220">
        <f>+F152+F159</f>
        <v>0</v>
      </c>
    </row>
    <row r="151" spans="1:6" ht="15" customHeight="1">
      <c r="A151" s="265"/>
      <c r="B151" s="217"/>
      <c r="C151" s="221"/>
      <c r="D151" s="252"/>
      <c r="E151" s="223"/>
      <c r="F151" s="283"/>
    </row>
    <row r="152" spans="1:6" ht="15" customHeight="1">
      <c r="A152" s="265"/>
      <c r="B152" s="217"/>
      <c r="C152" s="217" t="s">
        <v>440</v>
      </c>
      <c r="D152" s="252" t="s">
        <v>441</v>
      </c>
      <c r="E152" s="223"/>
      <c r="F152" s="220">
        <f>+E153+E154+E155+E156+E157</f>
        <v>0</v>
      </c>
    </row>
    <row r="153" spans="1:6" ht="15.75" customHeight="1">
      <c r="A153" s="265"/>
      <c r="B153" s="217"/>
      <c r="C153" s="221" t="s">
        <v>349</v>
      </c>
      <c r="D153" s="222" t="s">
        <v>350</v>
      </c>
      <c r="E153" s="223"/>
      <c r="F153" s="283"/>
    </row>
    <row r="154" spans="1:6" ht="15" customHeight="1">
      <c r="A154" s="265"/>
      <c r="B154" s="217"/>
      <c r="C154" s="221" t="s">
        <v>351</v>
      </c>
      <c r="D154" s="222" t="s">
        <v>352</v>
      </c>
      <c r="E154" s="223"/>
      <c r="F154" s="283"/>
    </row>
    <row r="155" spans="1:6" ht="15" customHeight="1" hidden="1">
      <c r="A155" s="265"/>
      <c r="B155" s="217"/>
      <c r="C155" s="221" t="s">
        <v>353</v>
      </c>
      <c r="D155" s="222" t="s">
        <v>354</v>
      </c>
      <c r="E155" s="223"/>
      <c r="F155" s="283"/>
    </row>
    <row r="156" spans="1:6" ht="15" customHeight="1">
      <c r="A156" s="265"/>
      <c r="B156" s="217"/>
      <c r="C156" s="221" t="s">
        <v>456</v>
      </c>
      <c r="D156" s="222" t="s">
        <v>528</v>
      </c>
      <c r="E156" s="223"/>
      <c r="F156" s="283"/>
    </row>
    <row r="157" spans="1:6" ht="15" customHeight="1">
      <c r="A157" s="265"/>
      <c r="B157" s="217"/>
      <c r="C157" s="221" t="s">
        <v>368</v>
      </c>
      <c r="D157" s="222" t="s">
        <v>369</v>
      </c>
      <c r="E157" s="223"/>
      <c r="F157" s="283"/>
    </row>
    <row r="158" spans="1:6" ht="15" customHeight="1" hidden="1">
      <c r="A158" s="265"/>
      <c r="B158" s="217"/>
      <c r="C158" s="221"/>
      <c r="D158" s="222"/>
      <c r="E158" s="223"/>
      <c r="F158" s="283"/>
    </row>
    <row r="159" spans="1:6" ht="15" customHeight="1" hidden="1">
      <c r="A159" s="265"/>
      <c r="B159" s="217"/>
      <c r="C159" s="217" t="s">
        <v>370</v>
      </c>
      <c r="D159" s="252" t="s">
        <v>372</v>
      </c>
      <c r="E159" s="223"/>
      <c r="F159" s="220">
        <f>+E160</f>
        <v>0</v>
      </c>
    </row>
    <row r="160" spans="1:6" ht="15" customHeight="1" hidden="1">
      <c r="A160" s="265"/>
      <c r="B160" s="217"/>
      <c r="C160" s="221" t="s">
        <v>373</v>
      </c>
      <c r="D160" s="222" t="s">
        <v>371</v>
      </c>
      <c r="E160" s="223"/>
      <c r="F160" s="283"/>
    </row>
    <row r="161" spans="1:6" ht="15" customHeight="1">
      <c r="A161" s="265"/>
      <c r="B161" s="217"/>
      <c r="C161" s="221"/>
      <c r="D161" s="222"/>
      <c r="E161" s="223"/>
      <c r="F161" s="283"/>
    </row>
    <row r="162" spans="1:6" ht="15" customHeight="1">
      <c r="A162" s="265"/>
      <c r="B162" s="217" t="s">
        <v>374</v>
      </c>
      <c r="C162" s="221"/>
      <c r="D162" s="252" t="s">
        <v>98</v>
      </c>
      <c r="E162" s="223"/>
      <c r="F162" s="220">
        <f>+F168+F172</f>
        <v>0</v>
      </c>
    </row>
    <row r="163" spans="1:6" ht="15" customHeight="1" hidden="1">
      <c r="A163" s="265"/>
      <c r="B163" s="221"/>
      <c r="C163" s="221"/>
      <c r="D163" s="222"/>
      <c r="E163" s="223"/>
      <c r="F163" s="284"/>
    </row>
    <row r="164" spans="1:6" ht="15" customHeight="1" hidden="1">
      <c r="A164" s="265"/>
      <c r="B164" s="217"/>
      <c r="C164" s="221"/>
      <c r="D164" s="252" t="s">
        <v>375</v>
      </c>
      <c r="E164" s="223"/>
      <c r="F164" s="220">
        <f>+E165+E166</f>
        <v>0</v>
      </c>
    </row>
    <row r="165" spans="1:6" ht="15" customHeight="1" hidden="1">
      <c r="A165" s="265"/>
      <c r="B165" s="221"/>
      <c r="C165" s="221" t="s">
        <v>376</v>
      </c>
      <c r="D165" s="222" t="s">
        <v>381</v>
      </c>
      <c r="E165" s="223"/>
      <c r="F165" s="284"/>
    </row>
    <row r="166" spans="1:6" ht="15" customHeight="1" hidden="1">
      <c r="A166" s="265"/>
      <c r="B166" s="221"/>
      <c r="C166" s="221" t="s">
        <v>382</v>
      </c>
      <c r="D166" s="222" t="s">
        <v>383</v>
      </c>
      <c r="E166" s="223"/>
      <c r="F166" s="284"/>
    </row>
    <row r="167" spans="1:6" ht="15" customHeight="1">
      <c r="A167" s="265"/>
      <c r="B167" s="221"/>
      <c r="C167" s="221"/>
      <c r="D167" s="222"/>
      <c r="E167" s="223"/>
      <c r="F167" s="284"/>
    </row>
    <row r="168" spans="1:6" ht="15" customHeight="1">
      <c r="A168" s="265"/>
      <c r="B168" s="221"/>
      <c r="C168" s="217" t="s">
        <v>384</v>
      </c>
      <c r="D168" s="252" t="s">
        <v>385</v>
      </c>
      <c r="E168" s="223"/>
      <c r="F168" s="220">
        <f>SUM(E169:E171)</f>
        <v>0</v>
      </c>
    </row>
    <row r="169" spans="1:6" ht="15" customHeight="1">
      <c r="A169" s="265"/>
      <c r="B169" s="221"/>
      <c r="C169" s="221" t="s">
        <v>386</v>
      </c>
      <c r="D169" s="222" t="s">
        <v>387</v>
      </c>
      <c r="E169" s="223"/>
      <c r="F169" s="284"/>
    </row>
    <row r="170" spans="1:6" ht="15" customHeight="1">
      <c r="A170" s="265"/>
      <c r="B170" s="221"/>
      <c r="C170" s="221" t="s">
        <v>6</v>
      </c>
      <c r="D170" s="222" t="s">
        <v>499</v>
      </c>
      <c r="E170" s="223"/>
      <c r="F170" s="284"/>
    </row>
    <row r="171" spans="1:6" ht="15" customHeight="1" hidden="1">
      <c r="A171" s="265"/>
      <c r="B171" s="221"/>
      <c r="C171" s="221" t="s">
        <v>154</v>
      </c>
      <c r="D171" s="222" t="s">
        <v>357</v>
      </c>
      <c r="E171" s="223"/>
      <c r="F171" s="284"/>
    </row>
    <row r="172" spans="1:6" ht="15" customHeight="1" hidden="1">
      <c r="A172" s="265"/>
      <c r="B172" s="221"/>
      <c r="C172" s="217" t="s">
        <v>388</v>
      </c>
      <c r="D172" s="252" t="s">
        <v>393</v>
      </c>
      <c r="E172" s="223"/>
      <c r="F172" s="220">
        <f>SUM(E173:E174)</f>
        <v>0</v>
      </c>
    </row>
    <row r="173" spans="1:6" ht="15" customHeight="1" hidden="1">
      <c r="A173" s="265"/>
      <c r="B173" s="221"/>
      <c r="C173" s="221" t="s">
        <v>394</v>
      </c>
      <c r="D173" s="222" t="s">
        <v>127</v>
      </c>
      <c r="E173" s="223"/>
      <c r="F173" s="284"/>
    </row>
    <row r="174" spans="1:6" ht="15" customHeight="1" hidden="1">
      <c r="A174" s="265"/>
      <c r="B174" s="221"/>
      <c r="C174" s="221" t="s">
        <v>359</v>
      </c>
      <c r="D174" s="222" t="s">
        <v>363</v>
      </c>
      <c r="E174" s="223"/>
      <c r="F174" s="284"/>
    </row>
    <row r="175" spans="1:6" ht="15" customHeight="1" hidden="1">
      <c r="A175" s="265"/>
      <c r="B175" s="221"/>
      <c r="C175" s="217" t="s">
        <v>481</v>
      </c>
      <c r="D175" s="252" t="s">
        <v>108</v>
      </c>
      <c r="E175" s="223"/>
      <c r="F175" s="220">
        <f>+F177</f>
        <v>0</v>
      </c>
    </row>
    <row r="176" spans="1:6" ht="15" customHeight="1" hidden="1">
      <c r="A176" s="265"/>
      <c r="B176" s="221"/>
      <c r="C176" s="217" t="s">
        <v>51</v>
      </c>
      <c r="D176" s="252" t="s">
        <v>52</v>
      </c>
      <c r="E176" s="223"/>
      <c r="F176" s="220"/>
    </row>
    <row r="177" spans="1:6" ht="15" customHeight="1" hidden="1">
      <c r="A177" s="265"/>
      <c r="B177" s="221"/>
      <c r="C177" s="217" t="s">
        <v>54</v>
      </c>
      <c r="D177" s="252" t="s">
        <v>55</v>
      </c>
      <c r="E177" s="223"/>
      <c r="F177" s="220">
        <f>+E178</f>
        <v>0</v>
      </c>
    </row>
    <row r="178" spans="1:6" ht="15" customHeight="1" hidden="1">
      <c r="A178" s="265"/>
      <c r="B178" s="221"/>
      <c r="C178" s="221" t="s">
        <v>470</v>
      </c>
      <c r="D178" s="222" t="s">
        <v>56</v>
      </c>
      <c r="E178" s="223"/>
      <c r="F178" s="220"/>
    </row>
    <row r="179" spans="1:6" ht="15" customHeight="1">
      <c r="A179" s="267"/>
      <c r="B179" s="268"/>
      <c r="C179" s="268"/>
      <c r="D179" s="250"/>
      <c r="E179" s="269"/>
      <c r="F179" s="288"/>
    </row>
    <row r="180" spans="1:6" ht="15" customHeight="1">
      <c r="A180" s="267"/>
      <c r="B180" s="217" t="s">
        <v>481</v>
      </c>
      <c r="C180" s="217"/>
      <c r="D180" s="252" t="s">
        <v>108</v>
      </c>
      <c r="E180" s="269"/>
      <c r="F180" s="288">
        <f>+E181</f>
        <v>0</v>
      </c>
    </row>
    <row r="181" spans="1:6" ht="15" customHeight="1">
      <c r="A181" s="267"/>
      <c r="B181" s="268"/>
      <c r="C181" s="273" t="s">
        <v>58</v>
      </c>
      <c r="D181" s="253" t="s">
        <v>52</v>
      </c>
      <c r="E181" s="269"/>
      <c r="F181" s="289"/>
    </row>
    <row r="182" spans="1:9" s="213" customFormat="1" ht="15" customHeight="1">
      <c r="A182" s="290"/>
      <c r="B182" s="291"/>
      <c r="C182" s="221" t="s">
        <v>54</v>
      </c>
      <c r="D182" s="222" t="s">
        <v>55</v>
      </c>
      <c r="E182" s="223"/>
      <c r="F182" s="275"/>
      <c r="I182" s="214"/>
    </row>
    <row r="183" spans="1:6" ht="15" customHeight="1" thickBot="1">
      <c r="A183" s="292"/>
      <c r="B183" s="293"/>
      <c r="C183" s="294"/>
      <c r="D183" s="295"/>
      <c r="E183" s="296"/>
      <c r="F183" s="297"/>
    </row>
    <row r="184" spans="1:6" ht="15" customHeight="1" thickBot="1">
      <c r="A184" s="618" t="s">
        <v>156</v>
      </c>
      <c r="B184" s="619"/>
      <c r="C184" s="619"/>
      <c r="D184" s="619"/>
      <c r="E184" s="298"/>
      <c r="F184" s="299">
        <f>+F162+F150+F111+F54+F12+F180</f>
        <v>0</v>
      </c>
    </row>
    <row r="185" ht="12.75" hidden="1">
      <c r="F185" s="56">
        <v>45082408.53</v>
      </c>
    </row>
    <row r="186" ht="12.75">
      <c r="F186" s="61"/>
    </row>
    <row r="187" ht="12.75">
      <c r="F187" s="61"/>
    </row>
    <row r="188" ht="12.75">
      <c r="F188" s="61"/>
    </row>
    <row r="189" ht="12.75">
      <c r="F189" s="61"/>
    </row>
    <row r="190" ht="12.75">
      <c r="F190" s="61"/>
    </row>
  </sheetData>
  <sheetProtection/>
  <mergeCells count="16">
    <mergeCell ref="D29:D30"/>
    <mergeCell ref="D31:D32"/>
    <mergeCell ref="A1:F1"/>
    <mergeCell ref="A2:F2"/>
    <mergeCell ref="A4:F4"/>
    <mergeCell ref="A7:F7"/>
    <mergeCell ref="D147:D148"/>
    <mergeCell ref="A184:D184"/>
    <mergeCell ref="D124:D125"/>
    <mergeCell ref="D33:D34"/>
    <mergeCell ref="D102:D103"/>
    <mergeCell ref="D36:D37"/>
    <mergeCell ref="D38:D39"/>
    <mergeCell ref="D47:D48"/>
    <mergeCell ref="D40:D41"/>
    <mergeCell ref="D44:D45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Puntarenas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vgarcia</dc:creator>
  <cp:keywords/>
  <dc:description/>
  <cp:lastModifiedBy>Laura Segura</cp:lastModifiedBy>
  <cp:lastPrinted>2017-07-27T15:24:58Z</cp:lastPrinted>
  <dcterms:created xsi:type="dcterms:W3CDTF">2005-07-28T20:27:45Z</dcterms:created>
  <dcterms:modified xsi:type="dcterms:W3CDTF">2017-12-07T17:00:10Z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